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230" activeTab="0"/>
  </bookViews>
  <sheets>
    <sheet name="SEGUIMIENTO A DIC 31 DE 2018" sheetId="1" r:id="rId1"/>
  </sheets>
  <definedNames/>
  <calcPr fullCalcOnLoad="1"/>
</workbook>
</file>

<file path=xl/sharedStrings.xml><?xml version="1.0" encoding="utf-8"?>
<sst xmlns="http://schemas.openxmlformats.org/spreadsheetml/2006/main" count="835" uniqueCount="543">
  <si>
    <r>
      <rPr>
        <b/>
        <sz val="10"/>
        <rFont val="Arial"/>
        <family val="2"/>
      </rPr>
      <t>PROCESO:</t>
    </r>
    <r>
      <rPr>
        <sz val="10"/>
        <rFont val="Arial"/>
        <family val="2"/>
      </rPr>
      <t xml:space="preserve"> GESTION INTEGRAL</t>
    </r>
  </si>
  <si>
    <r>
      <t xml:space="preserve">CÓDIGO: </t>
    </r>
    <r>
      <rPr>
        <sz val="10"/>
        <rFont val="Arial"/>
        <family val="2"/>
      </rPr>
      <t>FT 5020-01-03.14</t>
    </r>
  </si>
  <si>
    <r>
      <rPr>
        <b/>
        <sz val="10"/>
        <rFont val="Arial"/>
        <family val="2"/>
      </rPr>
      <t>PROCEDIMIENTO:</t>
    </r>
    <r>
      <rPr>
        <sz val="10"/>
        <rFont val="Arial"/>
        <family val="2"/>
      </rPr>
      <t xml:space="preserve"> SEGUIMIENTO A LA GESTION INSTITUCIONAL</t>
    </r>
  </si>
  <si>
    <r>
      <t xml:space="preserve">VERSIÓN: </t>
    </r>
    <r>
      <rPr>
        <sz val="10"/>
        <rFont val="Arial"/>
        <family val="2"/>
      </rPr>
      <t>01</t>
    </r>
  </si>
  <si>
    <r>
      <rPr>
        <b/>
        <sz val="10"/>
        <rFont val="Arial"/>
        <family val="2"/>
      </rPr>
      <t>FORMATO:</t>
    </r>
    <r>
      <rPr>
        <sz val="10"/>
        <rFont val="Arial"/>
        <family val="2"/>
      </rPr>
      <t xml:space="preserve">  SEGUIMIENTO AL PLAN DE ACCIÓN</t>
    </r>
  </si>
  <si>
    <t>FECHA: 17/05/2018</t>
  </si>
  <si>
    <t>PLAN DE ACCION VIGENCIA 2018 Y SEGUIMIENTO A 31 DE DICIEMBRE  DE LA BENEFICENCIA DE CUNDINAMARCA
PLAN DEPARTAMENTAL DE DESARROLLO: UNIDOS PODEMOS MAS</t>
  </si>
  <si>
    <t>PLANEACION ESTRATEGICA Y GESTION INTEGRAL</t>
  </si>
  <si>
    <t>GERENCIA GENERAL</t>
  </si>
  <si>
    <t xml:space="preserve">MISIÓN (Art. 5.  Decreto 145 DE 2011): Administrar en forma eficiente los recursos humanos, económicos, físicos, financieros y técnicos de la Entidad, asegurando su crecimiento sostenido en concordancia con el ordenamiento jurídico que la rige, la misión institucional y el Plan de Desarrollo del Departamento. Sus funciones serán las señaladas en el Decreto Ordenanzal 00265 y las demás que las modifiquen o adicionen.
</t>
  </si>
  <si>
    <t>ACTIVIDADES PROGRAMADAS</t>
  </si>
  <si>
    <t xml:space="preserve">METAS POR ACTIVIDAD </t>
  </si>
  <si>
    <t xml:space="preserve">INDICADOR </t>
  </si>
  <si>
    <t xml:space="preserve">MEDICION DEL INDICADOR </t>
  </si>
  <si>
    <t>MEDICION DE LA GESTION</t>
  </si>
  <si>
    <t xml:space="preserve">FUNCIONARIOS RESPONSABLES </t>
  </si>
  <si>
    <t>INICIAL (Enero 2018)</t>
  </si>
  <si>
    <t>META (Diciembre 2018)</t>
  </si>
  <si>
    <t>AVANCE</t>
  </si>
  <si>
    <t>ANALISIS</t>
  </si>
  <si>
    <t>Eje Estratégico: Tejido Social 
Programa:  TEMPRANAS SONRISAS
Programa ADOLESCENTES CAMBIOS CON SEGURIDAD
Programa : ENVEJECIMIENTO ACTIVO Y VEJEZ  
Programa: LOS MÁS CAPACES
Eje Estratégico: Integración y Gobernanza, Programa: Cundinamarca a su Servicio, Subprograma: Buenas prácticas de gobierno</t>
  </si>
  <si>
    <t>Liderar los planes, programas y proyectos de la Entidad y  controlar su ejecución.</t>
  </si>
  <si>
    <t>Cumplir al 90%  la planeación institucional</t>
  </si>
  <si>
    <t>Indice de cumplimiento del planes de acción de la entidad</t>
  </si>
  <si>
    <r>
      <t>El avance del plan de acción de la entidad es del</t>
    </r>
    <r>
      <rPr>
        <sz val="9"/>
        <color indexed="60"/>
        <rFont val="Arial"/>
        <family val="2"/>
      </rPr>
      <t xml:space="preserve"> xx% </t>
    </r>
    <r>
      <rPr>
        <sz val="9"/>
        <rFont val="Arial"/>
        <family val="2"/>
      </rPr>
      <t xml:space="preserve">con respecto a las metas programadas en cada proceso o dependencia.
El avance físico en las metas de plan de Desarrollo "Unidos Podemos Más" es:
29% en la </t>
    </r>
    <r>
      <rPr>
        <b/>
        <sz val="9"/>
        <rFont val="Arial"/>
        <family val="2"/>
      </rPr>
      <t>Meta 251</t>
    </r>
    <r>
      <rPr>
        <sz val="9"/>
        <rFont val="Arial"/>
        <family val="2"/>
      </rPr>
      <t xml:space="preserve"> de Protección a niños y niñas.
71% en la </t>
    </r>
    <r>
      <rPr>
        <b/>
        <sz val="9"/>
        <rFont val="Arial"/>
        <family val="2"/>
      </rPr>
      <t xml:space="preserve">Meta 260 </t>
    </r>
    <r>
      <rPr>
        <sz val="9"/>
        <rFont val="Arial"/>
        <family val="2"/>
      </rPr>
      <t xml:space="preserve">de protección a los y las Adolescentes
135% en la </t>
    </r>
    <r>
      <rPr>
        <b/>
        <sz val="9"/>
        <rFont val="Arial"/>
        <family val="2"/>
      </rPr>
      <t>Meta 282</t>
    </r>
    <r>
      <rPr>
        <sz val="9"/>
        <rFont val="Arial"/>
        <family val="2"/>
      </rPr>
      <t xml:space="preserve"> de Protección al Adulto Mayor
168% en la </t>
    </r>
    <r>
      <rPr>
        <b/>
        <sz val="9"/>
        <rFont val="Arial"/>
        <family val="2"/>
      </rPr>
      <t>Meta 291</t>
    </r>
    <r>
      <rPr>
        <sz val="9"/>
        <rFont val="Arial"/>
        <family val="2"/>
      </rPr>
      <t xml:space="preserve"> de Protección a las personas con discapacidad mental y del 100% en la </t>
    </r>
    <r>
      <rPr>
        <b/>
        <sz val="9"/>
        <rFont val="Arial"/>
        <family val="2"/>
      </rPr>
      <t>Meta 312</t>
    </r>
    <r>
      <rPr>
        <sz val="9"/>
        <rFont val="Arial"/>
        <family val="2"/>
      </rPr>
      <t xml:space="preserve"> de Protección a las Víctimas del Conflicto Armado.
El bajo avance en las metas de atención a niñez y adolescencia obedece a que la competencia de su protección es del ICBF y con operadores privados brinda la protección en dos centros de la entidad.  La cobertura en atención de adultos mayores y personas con discapacidad mental ha aumentado en respuesta a la demanda, tanto de los municipios, como de Bogotá, con quien se tiene convenio y su ejecución ha permitido un importante ingreso económico para la entidad y el sostenimiento de los programas sociales.
</t>
    </r>
    <r>
      <rPr>
        <b/>
        <sz val="9"/>
        <rFont val="Arial"/>
        <family val="2"/>
      </rPr>
      <t>Ejecución inversión:</t>
    </r>
    <r>
      <rPr>
        <sz val="9"/>
        <rFont val="Arial"/>
        <family val="2"/>
      </rPr>
      <t xml:space="preserve"> $40.155.911.975 de $44.449.169.518, equivalente al 90%
La entidad cumplió en promedio con el 100% de lo programado para la vigencia 2018</t>
    </r>
  </si>
  <si>
    <t>Gerente General y equipo directivo de la entidad</t>
  </si>
  <si>
    <t>OFICINA ASESORA DE PLANEACIÓN</t>
  </si>
  <si>
    <t>MISIÓN OFICINA (Artículo 9 Decreto 145 de 2011).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</si>
  <si>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EJE ESTRATEGICO/PROGRAMA/SUBPROGRAMA/PROYECTO</t>
  </si>
  <si>
    <t>Eje Estratégico: Tejido Social 
Programa:  TEMPRANAS SONRISAS
Subprograma: INFANCIA EN AMBIENTES PROTECTORES
Proyecto:  PROTECCION SOCIAL A NIÑOS Y NIÑAS EN CENTROS DE LA BENEFICENCIA DE CUNDINAMARCA
Programa ADOLESCENTES CAMBIOS CON SEGURIDAD
Subprograma: ADOLESCENCIA EN AMBIENTES PROTECTORES
Proyecto: PROTECCION SOCIAL A LOS Y LAS  ADOLESCENTES EN CENTROS DE LA BENEFICENCIA DE CUNDINAMARCA
Programa: VÍCTIMAS DEL CONFLICTO ARMADO: OPORTUNIDADES PARA LA PAZ
Eje Estratégico: Tejido Social 
Programa:  TEMPRANAS SONRISAS
Subprograma: INFANCIA EN AMBIENTES PROTECTORES
Proyecto:  PROTECCION SOCIAL A NIÑOS Y NIÑAS EN CENTROS DE LA BENEFICENCIA DE CUNDINAMARCA
Programa ADOLESCENTES CAMBIOS CON SEGURIDAD
Subprograma: ADOLESCENCIA EN AMBIENTES PROTECTORES
Proyecto: PROTECCION SOCIAL A LOS Y LAS  ADOLESCENTES EN CENTROS DE LA BENEFICENCIA DE CUNDINAMARCA
Programa: VÍCTIMAS DEL CONFLICTO ARMADO: OPORTUNIDADES PARA LA PAZ
Subprograma: Atención y Asistencia</t>
  </si>
  <si>
    <t xml:space="preserve">Formular los proyectos de inversión de la entidad, dirigidos a la protección integral de niños, niñas, adolescentes, personas mayores y personas con discapacidad mental, para el restablecimiento de sus derechos. </t>
  </si>
  <si>
    <t>En coordinación con las dependencias competentes en la ejecución de proyectos de inversión y con la Secretaría de Planeación, formular los proyectos de inversión que requiera la entidad y registrarlos en Banco Departamental de Programas y Proyectos.</t>
  </si>
  <si>
    <t>(Número de proyectos formulados / Número Total de proyectos requeridos) * 100</t>
  </si>
  <si>
    <t xml:space="preserve">Los 4 proyectos (protección a la niñez, adolescencia, personas mayores y personas con discapacidad mental) orientados a cumplir metas del Plan Departamental de Desarrollo, están formulados, actualizados y debidamente registrados en Banco Departamental de Proyectos, de acuerdo a los requerimientos de la entidad. 
En 2018 se ejecutaron con cargo al presupuesto de inversión de la entidad los proyectos de protección al adulto mayor y a las personas con discapacidad mental.
La protección a los niños, niñas y adolescentes estuvo a cargo de ICBF en dos centros de protección de la Beneficencia. </t>
  </si>
  <si>
    <t>Gerente General,  Jefe de Oficina y Profesional Oficina Planeación</t>
  </si>
  <si>
    <t>Formular los planes de acción y de inversión requeridos para la Entidad</t>
  </si>
  <si>
    <t>En coordinación con las demás dependencias de la entidad, formular los Planes de Acción, de Asistencia Técnica, Plan Operativo Anual de inversión vigencia 2019 y demás planes que sean requeridos por la Secretaría de Planeación de Cundinamarca.</t>
  </si>
  <si>
    <t>(Número de planes formulados / Total de planes requeridos) * 100</t>
  </si>
  <si>
    <t>En enero de 2018 se formuló el Plan de Acción para la vigencia, el cual fue ajustado con todos los líderes y responsables de los procesos y se publicó la nueva versión en junio de 2018.
En enero de 2019 se formuló el Plan de Acción 2019. 
En enero 2018 se formuló el Plan de Asistencia Técnica.
Los Planes de Acción y de inversión para la vigencia, se registraron en el aplicativo SAP, realizando dos modificaciones en cumplimiento de los decretos de traslado y reducción presupuestal.
Se formuló en agosto el Plan Operativo Anual de inversión vigencia 2019.
Estos planes y su seguimiento están publicados en el portal web de la entidad.</t>
  </si>
  <si>
    <t>Jefe de Oficina y Profesional de Oficina de Planeación</t>
  </si>
  <si>
    <t>Participar en las actividades de formulación e implementación de políticas públicas sociales del Departamento</t>
  </si>
  <si>
    <t>Participar en los comités, mesas y grupos de trabajo relacionados con la políticas públicas sociales departamentales de atención a los niños, niñas, adolescentes, personas mayores y personas con discapacidad mental.</t>
  </si>
  <si>
    <t>(Número de políticas públicas con Participación de la Beneficencia / Número de políticas públicas sociales  convocadas por el Departamento)*100</t>
  </si>
  <si>
    <t>La Oficina Asesora de Planeación ha asistido y representado a la entidad en las siguientes instancias formuladoras de políticas públicas en el Departamento:
* Mesa Técnica de Seguridad Alimentaria y Nutricional (Ordenanza 261 de 2015), 4 reuniones
* Mesa Técnica de Etnias e Indígenas, 1 reunión.
* Subcomité de Asistencia y Atención a Víctimas del Conflicto Armado, 2 reuniones.
* Mesa Técnica de Familia, 5 reuniones, Acompañamos en abril y mayo la aplicación del Juego “La Ruta de la Familia Mundial” en los municipios de Carmen de Carupa y Viotá, con el fin de socializar con las familias sus  derechos, deberes e identificar sus aportes a la construcción de la política pública departamental de FAMILIA, la cual  se encuentra en documento preliminar.
* Mesa de Enlaces Mujer y Género (ordenanza 99 de 2011). 6 reuniones
* Discapacidad, 1 reunión 
* Vejez y envejecimiento 2 reuniones.
* Mesa Departamental de Niñez y Adolescencia: 2 reuniones. Participamos en la celebración del DIA DE LA NIÑEZ en la Gobernación de Cundinamarca en la Mesa Primera Infancia el 27 de abril y acompañamos a los municipios de Guasca, Gama, Gachetá y Gachalá, en la celebración del día de la Niñez y aplicación de la Estrategia Brújula, en abril (mes de los niños).
* Apuesta transversal paz conflicto: 4 reuniones</t>
  </si>
  <si>
    <t>Jefe de Oficina y profesional de Oficina de planeación</t>
  </si>
  <si>
    <t>Seguimiento a la Gestión institucional</t>
  </si>
  <si>
    <t>Realizar seguimiento al Plan Indicativo y Plan de Acción, POAI, Estratégico, Asistencia Técnica y Proyectos de Inversión</t>
  </si>
  <si>
    <t>(Número informes elaborados de seguimiento al plan de acción y asistencia técnica/ 6 programados) x 100</t>
  </si>
  <si>
    <t>Dos informes de seguimiento al Plan de Acción vigencia 2018 y cuatro informes de seguimiento trimestral al plan de Asistencia Técnica 2018</t>
  </si>
  <si>
    <t>Profesional Oficina Planeación</t>
  </si>
  <si>
    <t>(Número de seguimientos a la Ejecución Física de la meta de los proyectos reportados en SAP / 12 programados *100</t>
  </si>
  <si>
    <t xml:space="preserve">Se realizaron 12 reportes (1 mensual) en el SAP de seguimiento al Plan Indicativo y al Plan de Acción de 12 programados para la vigencia </t>
  </si>
  <si>
    <t xml:space="preserve"> Profesional Oficina Planeación</t>
  </si>
  <si>
    <t xml:space="preserve">(Número de seguimientos a la Ejecución financiera de los proyectos reportados en SAP / Total  programado 12) *100
</t>
  </si>
  <si>
    <t xml:space="preserve">Se realizaron 12 reportes en el SAP de 12 programados para la vigencia </t>
  </si>
  <si>
    <t>Consolidar y presentar  informe estadístico  de atención a víctimas del conflicto armado</t>
  </si>
  <si>
    <t>(Número informes elaborados / 16 programados) x 100</t>
  </si>
  <si>
    <t>Se elaboraron 12 de 12 informes programados, de atención a VCA, especificando enfoques de  ciclo vital, género,  procedencia (municipio, sector rural o urbano),  étnico, educativo, corresponsabilidad y relación social y familiar, vulnerabilidad social y económica, ingreso y egresos en el período,  afiliación al sistema general de seguridad social  en salud, perfil ocupacional. Se han elaborado 2 de 4 informes trimestrales FUT y diligenciada una  matriz POA (Plan Operativo de Acción) para el Subcomité de Asistencia y Atención a VCA y Apuesta Transversal para la PAZ.</t>
  </si>
  <si>
    <t>Técnico Oficina Administrativo Planeación</t>
  </si>
  <si>
    <t xml:space="preserve">Consolidar y presentar la información estadística mensual  y de procedencia de atención de usuarios en centros de protección </t>
  </si>
  <si>
    <t>(Número informes elaborados / 24 programados) x 100</t>
  </si>
  <si>
    <t>Se elaboraron 12 informes de 12 programados, de atención a usuarios en los centros de protección de la Beneficencia, especificando enfoques de  ciclo vital, género,  procedencia (municipio, sector rural o urbano),  étnico, educativo, corresponsabilidad y relación social y familiar, vulnerabilidad social y económica, ingreso y egresos en el período,  afiliación al sistema general de seguridad social  en salud, perfil ocupacional.
Se elaboraron 12 informes de 12  programados de procedencia de usuarios atendidos.</t>
  </si>
  <si>
    <t xml:space="preserve">Técnico de la Oficina Planeación </t>
  </si>
  <si>
    <t>Mantenimiento del Sistema Gestión de Calidad</t>
  </si>
  <si>
    <t>Realizar actualización de la documentación del Sistema de Gestión e Indicadores de la entidad.</t>
  </si>
  <si>
    <t>(Número de Documentos Actualizados del SIG/ Número de Documentos que requieren actualización)*100</t>
  </si>
  <si>
    <t>Se actualizaron, crearon y eliminaron documentos  del SIG de acuerdo a lo exigido por la norma ISO9001:2015:: los  procedimientos e indicadores de gestión y de calidad,, Manuales,  Instructivos, guías, formatos, mapas, rutas de servicios, etc, que  fueron autorizados mediante acta por los responsables de los procesos, los cuales fueron socializados y publicados en el mes de julio mediante correo de  la Oficina Asesora de Planeación y se publican  en la ruta consulta interna  de la entidad de la cual se crea un acceso directo a todos los servidores públicos de la entidad  para facilitar y agilizar la consulta y uso de toda la documentación del Sistema Integrado de Gestión</t>
  </si>
  <si>
    <t>Jefe de Oficina, Profesional y Técnico de la Oficina de Planeación</t>
  </si>
  <si>
    <t>Realizar actividades de socialización del SGC para  los funcionarios de la entidad.</t>
  </si>
  <si>
    <t>(Número actividades de divulgación realizadas / Número actividades programadas) x 100</t>
  </si>
  <si>
    <t xml:space="preserve">Se realizaron 24 actividades de socialización al interior de los equipos de trabajo en cada proceso y centros de protección, así:
6 encuentros de capacitación y socialización con los Gestores de Calidad: el 4 de mayo,  22 de junio, 19 de junio, 28 de septiembre, 26 de octubre y 14 de diciembre de 2018.
6 actividades de capacitación y socialización con los funcionarios de la entidad acerca del Sistema Integrado de Gestión.
6 visitas de socialización y entrenamiento previas a la auditoría de seguimiento del Sistema Integrado de Gestión.
6 comunicaciones escritas dando instrucciones acerca de las auditorías al Sistema Integrado de Gestión.
2 actividades de Revisión por la Dirección, una con los responsables de los centros de protección y otra con los responsables y lideres de los procesos de la Beneficencia. </t>
  </si>
  <si>
    <t>Jefe Oficina Asesora de Planeación y Jefe de Control Interno</t>
  </si>
  <si>
    <t>Gestionar y asesorar a los procesos los cierres de las acciones derivadas de auditorias internas, externas, revisión de la dirección o planes de mejoramiento generados</t>
  </si>
  <si>
    <t xml:space="preserve">(Número de Actividades  ejecutadas dentro de los términos / Número de Actividades ordenadas ) x 100 </t>
  </si>
  <si>
    <t>Se realizaron 12 asesorías a los líderes de los procesos para los cierre de las acciones derivadas de auditorías internas, externas, revisión de la dirección y planes de mejoramiento generados.</t>
  </si>
  <si>
    <t>Jefe Oficina de Planeación, Profesional y Técnico Oficina</t>
  </si>
  <si>
    <t>Lograr el mantenimiento de la certificación del SGC de la Entidad</t>
  </si>
  <si>
    <t xml:space="preserve">(1 Certificado logrado por la Entidad / 1 Certificado programado) x 100 </t>
  </si>
  <si>
    <t>La entidad fue certificada en la actualización de la Certificación de Calidad de acuerdo a la Normas Técnicas de calidad NTC-ISO IS09001:2015 y NTCGP1000 otorgado por Instituto Colombiano de Normas Técnicas y Certificación ICONTEC en fecha 24 de agosto de 2018.</t>
  </si>
  <si>
    <t>Gerente General, Jefe Oficina de Planeación y líderes de todos los procesos</t>
  </si>
  <si>
    <t>Realizar la integración de los sistemas existentes en la Entidad con miras al nuevo Modelo  el MIPG   y SIG</t>
  </si>
  <si>
    <t>Elaboración y consolidación  del plan Anticorrupción y Atención al Ciudadano</t>
  </si>
  <si>
    <t>(1 Plan Anticorrupción formulado 2018 / 1 Plan   programado) x 100</t>
  </si>
  <si>
    <t>El Plan Anticorrupción para la vigencia fue formulado y publicado en el portal de la entidad en enero de 2018</t>
  </si>
  <si>
    <t>Actualización y socialización  de los mapas de riesgos de gestión y corrupción de la Entidad</t>
  </si>
  <si>
    <t>(Número de mapas de riesgos actualizados y socializados por proceso / Mapas de riesgos existentes) *100</t>
  </si>
  <si>
    <t>Todos los mapas de riesgos fueron revisados y actualizados por los líderes de los procesos en acompañamiento de la Oficina de Planeación</t>
  </si>
  <si>
    <r>
      <t xml:space="preserve">Diligenciamiento de la plataforma </t>
    </r>
    <r>
      <rPr>
        <b/>
        <sz val="9"/>
        <rFont val="Arial"/>
        <family val="2"/>
      </rPr>
      <t xml:space="preserve">Cundinamarca + verde </t>
    </r>
    <r>
      <rPr>
        <sz val="9"/>
        <rFont val="Arial"/>
        <family val="2"/>
      </rPr>
      <t xml:space="preserve">administrada por la Secretaría de Ambiente de Cundinamarca, en el Sistema de Información </t>
    </r>
    <r>
      <rPr>
        <b/>
        <sz val="9"/>
        <rFont val="Arial"/>
        <family val="2"/>
      </rPr>
      <t>"Cundinamarca Neutra^.</t>
    </r>
  </si>
  <si>
    <t>Reporte de indicadores con oportunidad en la Plataforma establecida</t>
  </si>
  <si>
    <r>
      <t>Diligenciado el reporte de indicadores de la vigencia 2017.  Pendiente el resultado que entrega la Secretaría de Ambiente sobre la compensación que debemos hacer por el consumo de papel y emisión de CO</t>
    </r>
    <r>
      <rPr>
        <vertAlign val="subscript"/>
        <sz val="9"/>
        <rFont val="Arial"/>
        <family val="2"/>
      </rPr>
      <t xml:space="preserve">2 </t>
    </r>
    <r>
      <rPr>
        <sz val="9"/>
        <rFont val="Arial"/>
        <family val="2"/>
      </rPr>
      <t>al ambiente</t>
    </r>
  </si>
  <si>
    <t>Técnico Oficina de Gestión integral  de Bienes Inmuebles</t>
  </si>
  <si>
    <t>Establecer cronograma de implementación del MIPG-SIG y socializar con todos los procesos involucrados</t>
  </si>
  <si>
    <t>(Número de actividades logradas del cronograma / Total programado) *100</t>
  </si>
  <si>
    <t>De acuerdo con la normatividad vigente y los avances de la Entidad en la implementación de MIPG para la vigencia, se programaron 3 actividades las cuales 2 fueron cumplidas así: Creación del Comité de Desempeño Institucional cumplido mediante la resolución 519 de septiembre de 2018, se participa en la capacitación realizada en la Gobernación al respecto. y sobre la Medición Furag 2018: De acuerdo con los lineamientos del DAFP para esta vigencia no se programó la medición y se tiene el resultado de la medición del realizada en el 2017 y el análisis correspondiente para socializar a la Entidad. .  La continuidad e implementación de acuerdo con los resultados se dará para el año 2019.</t>
  </si>
  <si>
    <t>Realizar las actividades necesarias  para el mantenimiento y certificación del sistema de gestión de calidad del proceso.</t>
  </si>
  <si>
    <t>Ejecutar al 100%  las actividades para el cumplimiento de SGC respecto a  plan de mejoramiento,  auditorías de calidad, revisión por la dirección, objetivos de calidad.</t>
  </si>
  <si>
    <t xml:space="preserve">(Número de Acciones ejecutadas dentro de los términos   / Número de Acciones programadas ) x 100 </t>
  </si>
  <si>
    <t>Se llevaron a cabo 8 actividades claves para la Certificación de la Entidad.
1. Se actualizó el Manual de Calidad a un Manual del Sistema Integrado de Gestión
2. Se apoyó para el cumplimiento de las Auditorías Internas del año 2018 en la sede administrativa y en los centros de protección.
3. Se lideró y realizó acompañamiento a las  Auditoría Externa del año 2018 en la sede administrativa y en los centros de protección.
4. Se realizó fortalecimiento del SGC en los Centros de Protección para lo cual se realizaron 6 encuentros con los Gestores de Calidad en el año.
5, Se llevó a cabo la Revisión por la Dirección en el mes de junio para los 14 procesos de la Entidad y los 8 centros de protección
6, Se estableció una estrategia de comunicación para la oficina Asesora de Planeación denominada NOTIBEN el cual va en su versión 6.
7. Se realizó la revisión y actualización de la matriz de objetivos de calidad de acuerdo con los requisitos de la nueva versión de la norma ISO 9001.
8. Se llevó a cabo la socialización y sensibilización a los 14 procesos de la entidad de acuerdo con los cambios realizados en el SGC.</t>
  </si>
  <si>
    <t>Todos los funcionarios de la dependencia</t>
  </si>
  <si>
    <t>PROCESO PROTECCIÓN SOCIAL</t>
  </si>
  <si>
    <t>MISIÓN SUBGERENCIA DE PROTECCION SOCIAL: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</si>
  <si>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 xml:space="preserve">Eje Estratégico: Tejido Social 
Programa:  TEMPRANAS SONRISAS
Subprograma: INFANCIA EN AMBIENTES PROTECTORES
Proyecto:  PROTECCION SOCIAL A NIÑOS Y NIÑAS EN CENTROS DE LA BENEFICENCIA DE CUNDINAMARCA
Programa ADOLESCENTES CAMBIOS CON SEGURIDAD
Subprograma: ADOLESCENCIA EN AMBIENTES PROTECTORES
Proyecto: PROTECCION SOCIAL A LOS Y LAS  ADOLESCENTES EN CENTROS DE LA BENEFICENCIA DE CUNDINAMARCA
Programa: VÍCTIMAS DEL CONFLICTO ARMADO: OPORTUNIDADES PARA LA PAZ
Subprograma: Atención y Asistencia
</t>
  </si>
  <si>
    <t>Proteger de manera integral a los niños y  niñas que viven en los centros de protección de la Beneficencia</t>
  </si>
  <si>
    <t>Proteger  a 110 niños y  niñas en los centros de protección de la Beneficencia.
Esta meta es susceptible de reducción porque el programa de protección lo ejecutará el operador del centro en convenio con el ICBF.  Se deja incluida la meta y asignación presupuestal con la perspectiva de desarrollar un nuevo modelo de atención.</t>
  </si>
  <si>
    <t>(Número de niños y  niñas protegidos en el período/ 110 programado) x 100</t>
  </si>
  <si>
    <t>La protección a niños y niñas vulnerados del Departamento, la realizó directamente el ICBF a través de contratos suscritos con operadores privados, en programas que se desarrollan en centros de la Beneficencia (Colonia Alberto Nieto Cano en Pacho e Instituto de Promoción Social en Fusagasugá)</t>
  </si>
  <si>
    <t>Gerente, Subgerente y Profesional de Protección Social</t>
  </si>
  <si>
    <t>Proteger de manera integral a los adolescentes que viven en los centros de protección de la Beneficencia.</t>
  </si>
  <si>
    <t>Proteger a 150 adolescentes en los centros de protección de la Beneficencia.
Esta meta es susceptible de reducción porque el programa de protección lo ejecutará el operador del centro en convenio con el ICBF.  Se deja incluida la meta y asignación presupuestal con la perspectiva de desarrollar un nuevo modelo de atención.</t>
  </si>
  <si>
    <t>(Número de adolescentes protegidos en el período / 145 Programado en el período) x 100</t>
  </si>
  <si>
    <t>La protección a los y las adolescentes vulnerados del Departamento, la realizó directamente el ICBF a través de contratos suscritos con operadores privados, en programas que se desarrollan en centros de la Beneficencia (Colonia Alberto Nieto Cano en Pacho e Instituto de Promoción Social en Fusagasugá)</t>
  </si>
  <si>
    <r>
      <rPr>
        <b/>
        <sz val="9"/>
        <rFont val="Arial"/>
        <family val="2"/>
      </rPr>
      <t xml:space="preserve">Eje Estratégico: Tejido Social </t>
    </r>
    <r>
      <rPr>
        <sz val="9"/>
        <rFont val="Arial"/>
        <family val="2"/>
      </rPr>
      <t xml:space="preserve">
</t>
    </r>
    <r>
      <rPr>
        <b/>
        <sz val="9"/>
        <rFont val="Arial"/>
        <family val="2"/>
      </rPr>
      <t xml:space="preserve">Programa </t>
    </r>
    <r>
      <rPr>
        <sz val="9"/>
        <rFont val="Arial"/>
        <family val="2"/>
      </rPr>
      <t xml:space="preserve">: ENVEJECIMIENTO ACTIVO Y VEJEZ </t>
    </r>
    <r>
      <rPr>
        <b/>
        <sz val="9"/>
        <rFont val="Arial"/>
        <family val="2"/>
      </rPr>
      <t xml:space="preserve"> </t>
    </r>
    <r>
      <rPr>
        <sz val="9"/>
        <rFont val="Arial"/>
        <family val="2"/>
      </rPr>
      <t xml:space="preserve">
</t>
    </r>
    <r>
      <rPr>
        <b/>
        <sz val="9"/>
        <rFont val="Arial"/>
        <family val="2"/>
      </rPr>
      <t>Subprograma:</t>
    </r>
    <r>
      <rPr>
        <sz val="9"/>
        <rFont val="Arial"/>
        <family val="2"/>
      </rPr>
      <t xml:space="preserve"> ENVEJECIMIENTO Y VEJEZ CON ATENCIÓN Y PROTECCIÓN
</t>
    </r>
    <r>
      <rPr>
        <b/>
        <sz val="9"/>
        <rFont val="Arial"/>
        <family val="2"/>
      </rPr>
      <t>Proyecto</t>
    </r>
    <r>
      <rPr>
        <sz val="9"/>
        <rFont val="Arial"/>
        <family val="2"/>
      </rPr>
      <t xml:space="preserve"> PROTECCION SOCIAL A PERSONAS ADULTAS MAYORES  EN CENTROS DE LA BENEFICENCIA DE CUNDINAMARCA
</t>
    </r>
    <r>
      <rPr>
        <b/>
        <sz val="9"/>
        <rFont val="Arial"/>
        <family val="2"/>
      </rPr>
      <t xml:space="preserve">
Programa: </t>
    </r>
    <r>
      <rPr>
        <sz val="9"/>
        <rFont val="Arial"/>
        <family val="2"/>
      </rPr>
      <t xml:space="preserve">VÍCTIMAS DEL CONFLICTO ARMADO: OPORTUNIDADES PARA LA PAZ
</t>
    </r>
    <r>
      <rPr>
        <b/>
        <sz val="9"/>
        <rFont val="Arial"/>
        <family val="2"/>
      </rPr>
      <t xml:space="preserve">
Subprograma: </t>
    </r>
    <r>
      <rPr>
        <sz val="9"/>
        <rFont val="Arial"/>
        <family val="2"/>
      </rPr>
      <t>Atención y Asistencia</t>
    </r>
  </si>
  <si>
    <t>Proteger de manera integral a los  adultos mayores que viven en los centros de protección de la Beneficencia</t>
  </si>
  <si>
    <t>Proteger de manera integral a 700 Personas Mayores en los centros de protección de la Beneficencia</t>
  </si>
  <si>
    <t>(Número de personas mayores protegidas en el período / 700 programadas) *100</t>
  </si>
  <si>
    <t>Protección de 389 mujeres y 491 hombres mayores de 60 años en los 5 centros de protección de la Beneficencia, ubicados en Fusagasugá, Arbelaez, Villeta, Facatativá y Bogotá</t>
  </si>
  <si>
    <t>Subgerente y Profesional de Protección Social</t>
  </si>
  <si>
    <t>Planeación de los servicios de atención</t>
  </si>
  <si>
    <t xml:space="preserve">Actualización  técnica de los servicios y modelos de atención de protección social de la Beneficencia. </t>
  </si>
  <si>
    <t>(Número de Modelos de Atención actualizado para la protección social de Personas Mayores/ 1 programado) *100</t>
  </si>
  <si>
    <t xml:space="preserve">Se realizó la actualización técnica de los servicios y modelo de atención, para el proceso competitivo Agosto 2018 a Enero de 2019,  con el fin de seleccionar los  Asociados para la administración de los cinco  Centros Bienestar del Anciano de la Beneficencia de Cundinamarca, ubicados en Villeta, Fusagasugá, Facatativá, Arbelaez y Bogotá.   </t>
  </si>
  <si>
    <t>Seguimiento y control a la prestación de servicios de protección social</t>
  </si>
  <si>
    <t xml:space="preserve">Realizar Visitas de supervisión al cumplimiento del objeto de los contratos de protección social, aplicando instrumentos de seguimiento y control. </t>
  </si>
  <si>
    <t>(Número de visitas de supervisión realizadas/ 60 programadas)*100</t>
  </si>
  <si>
    <t>49 Visitas de supervisión realizadas a los centros de atención a personas mayores. San Pedro Claver en Bogotá, Belmira en Fusagasugá, CBA en Villeta, San José en Facatativá y CBA en Arbelaez.
20 visitas de apoyo al servicio de nutrición. 
Se requiere garantizar las visitas de supervisión en enero y diciembre de cada año, ya que por temas presupuestales  (aprobación del PAMC), estas no se realizan con la  debida frecuencia y lograr cumplir con el 100% de lo programado.</t>
  </si>
  <si>
    <t>Subgerente y Profesionales de Protección Social</t>
  </si>
  <si>
    <t>Realizar seguimiento a la efectividad del programa nutricional de la población asistida</t>
  </si>
  <si>
    <t xml:space="preserve">(Número de Adultos Mayores con condición normal nutricional/ Número total de Adultos Mayores atendidos) x 100%    </t>
  </si>
  <si>
    <t xml:space="preserve">Los nutricionistas en los centros de protección realizan revisión de peso, talla, índice de masa corporal, laboratorios clínicos, diagnóstico nutricional, diagnóstico médico de cada una de las personas mayores, atendidas por la Beneficencia en cada centro, para elaborar plan dietario de cada una de ellas y mejorar su condición nutricional.
Del total de Usuarios con seguimiento nutricional el 54% se encuentran en buen estado nutricional. 
San Pedro Claver en Bogotá 63%, CBA Belmira 65%, CBA en Arbelaez 38%, CBA en Villeta 69%, CBA San José 54%, equivalente al 77% de lo programado </t>
  </si>
  <si>
    <t>Subgerente, Profesionales de Protección Social, Directores y nutricionistas de centros de Protección</t>
  </si>
  <si>
    <r>
      <rPr>
        <b/>
        <sz val="9"/>
        <rFont val="Arial"/>
        <family val="2"/>
      </rPr>
      <t xml:space="preserve">Eje Estratégico: Tejido Social </t>
    </r>
    <r>
      <rPr>
        <sz val="9"/>
        <rFont val="Arial"/>
        <family val="2"/>
      </rPr>
      <t xml:space="preserve">
</t>
    </r>
    <r>
      <rPr>
        <b/>
        <sz val="9"/>
        <rFont val="Arial"/>
        <family val="2"/>
      </rPr>
      <t xml:space="preserve">
Programa: </t>
    </r>
    <r>
      <rPr>
        <sz val="9"/>
        <rFont val="Arial"/>
        <family val="2"/>
      </rPr>
      <t xml:space="preserve">LOS MÁS CAPACES
</t>
    </r>
    <r>
      <rPr>
        <b/>
        <sz val="9"/>
        <rFont val="Arial"/>
        <family val="2"/>
      </rPr>
      <t xml:space="preserve">Subprograma: </t>
    </r>
    <r>
      <rPr>
        <sz val="9"/>
        <rFont val="Arial"/>
        <family val="2"/>
      </rPr>
      <t>DISPAPACIDAD, ATENCIÓN Y PROTECCIÓN</t>
    </r>
    <r>
      <rPr>
        <b/>
        <sz val="9"/>
        <rFont val="Arial"/>
        <family val="2"/>
      </rPr>
      <t xml:space="preserve">
Proyecto</t>
    </r>
    <r>
      <rPr>
        <sz val="9"/>
        <rFont val="Arial"/>
        <family val="2"/>
      </rPr>
      <t xml:space="preserve"> PROTECCION SOCIAL A PERSONAS CON DISCAPACIDAD MENTAL EN CENTROS DE LA BENEFICENCIA DE CUNDINAMARCA </t>
    </r>
    <r>
      <rPr>
        <b/>
        <sz val="9"/>
        <rFont val="Arial"/>
        <family val="2"/>
      </rPr>
      <t xml:space="preserve">
Programa: </t>
    </r>
    <r>
      <rPr>
        <sz val="9"/>
        <rFont val="Arial"/>
        <family val="2"/>
      </rPr>
      <t xml:space="preserve">VÍCTIMAS DEL CONFLICTO ARMADO: OPORTUNIDADES PARA LA PAZ
</t>
    </r>
    <r>
      <rPr>
        <b/>
        <sz val="9"/>
        <rFont val="Arial"/>
        <family val="2"/>
      </rPr>
      <t xml:space="preserve">Subprograma: </t>
    </r>
    <r>
      <rPr>
        <sz val="9"/>
        <rFont val="Arial"/>
        <family val="2"/>
      </rPr>
      <t xml:space="preserve">Atención y Asistencia
</t>
    </r>
    <r>
      <rPr>
        <b/>
        <sz val="9"/>
        <rFont val="Arial"/>
        <family val="2"/>
      </rPr>
      <t>Programa:</t>
    </r>
    <r>
      <rPr>
        <sz val="9"/>
        <rFont val="Arial"/>
        <family val="2"/>
      </rPr>
      <t xml:space="preserve"> VÍCTIMAS DEL CONFLICTO ARMADO: OPORTUNIDADES PARA LA PAZ
</t>
    </r>
    <r>
      <rPr>
        <b/>
        <sz val="9"/>
        <rFont val="Arial"/>
        <family val="2"/>
      </rPr>
      <t xml:space="preserve">Subprograma: </t>
    </r>
    <r>
      <rPr>
        <sz val="9"/>
        <rFont val="Arial"/>
        <family val="2"/>
      </rPr>
      <t>Atención y Asistencia</t>
    </r>
  </si>
  <si>
    <t>Proteger de manera integral a  personas con discapacidad mental en los centros de protección de la Beneficencia.</t>
  </si>
  <si>
    <t>Proteger integralmente a 1200 personas con discapacidad mental en los centros de protección de la Beneficencia.</t>
  </si>
  <si>
    <t>(Número de personas con discapacidad mental protegidas en el período / 1200 Programado) * 100</t>
  </si>
  <si>
    <t>Protección de 702 mujeres y 909 hombres mayores de 18 años con discapacidad mental, en los 3 centros de protección de la Beneficencia ubicados en Chipaque y Sibaté.</t>
  </si>
  <si>
    <t>(Número de Modelos de Atención actualizado para la protección social de Personas con discapacidad mental / 1 programado) *100</t>
  </si>
  <si>
    <t>Se realiza actualización técnica de los servicios y modelo detención, descrito en los anexos técnicos, de acuerdo al proceso  competitivos realizado para el periodo de agosto a diciembre de 2018 y en el mes de noviembre para el proceso de febrero a julio de 2019.</t>
  </si>
  <si>
    <t>(Número de visitas de supervisión realizadas/ 72 programadas)*100</t>
  </si>
  <si>
    <t>Se realizaron 72 visitas de supervisión a los tres  centros de protección a personas con discapacidad y 20 visitas de apoyo al servicio de nutrición.
Se requiere garantizar las visitas de supervisión en enero de cada año, ya que por temas presupuestales (aprobación del PAMC), estas no se realizan con la  debida frecuencia y lograr cumplir con el 100% de lo programado.</t>
  </si>
  <si>
    <t>Subgerente y Profesionales de Protección Social.</t>
  </si>
  <si>
    <t>(Número de Personas con Discapacidad Mental con condición normal nutricional/ Número Personas con Discapacidad Mental) x 100%</t>
  </si>
  <si>
    <t xml:space="preserve">370 personas con condición normal nutricional en el CME La Colonia (63%), 308 en CFE José Joaquín Vargas (47%) y 56 en el Instituto San José en Chipaque (56%), para un total de 734 de 1338 atendidas por nutricionistas en diciembre de 2018,  equivalente al 92% de lo programado </t>
  </si>
  <si>
    <t>Subgerente, Profesionales de Protección Social, Directores centros de Protección.</t>
  </si>
  <si>
    <t xml:space="preserve">Programas: 
ENVEJECIMIENTO ACTIVO Y VEJEZ
LOS MÁS CAPACES
VÍCTIMAS DEL CONFLICTO ARMADO: OPORTUNIDADES PARA LA PAZ
</t>
  </si>
  <si>
    <t xml:space="preserve">Gestión Interinstitucional de recursos para la prestación de los servicios. </t>
  </si>
  <si>
    <t xml:space="preserve">Suscripción de contratos o convenios con entes competentes y responsables de la atención a personas vulnerables atendidas por la Beneficencia </t>
  </si>
  <si>
    <t>(Número de contratos suscritos / Numero de contratos requeridos) x 100</t>
  </si>
  <si>
    <t xml:space="preserve">En el primer semestre del año no se suscribieron contratos por ley de garantías, se mantuvieron vigentes los suscritos en 2017, a los cuales se le adicionaron recursos por parte de los  municipios, con el fin de garantizar la protección de las personas.
En el segundo semestre de 2018 se suscribieron 72 contratos con las alcaldías municipales. </t>
  </si>
  <si>
    <t xml:space="preserve">Gerente,  Subgerente de Protección Social, Secretaría General (Contratación) y Profesional Protección Social </t>
  </si>
  <si>
    <t>Indice de variación del número de ingresos de usuarios nuevos mediante convenio o contrato con respecto a la vigencia anterior</t>
  </si>
  <si>
    <t>Ingresaron 674 usuarios nuevos durante la vigencia 2018, mediante adiciones a los contratos suscritos en 2017 en los programas adulto mayor y discapacidad mental, suscripción de 72 contratos en 2018 y la suscripción de convenio con la Secretaría de integración Social de Bogotá.
El número de nuevos ingresos se incrementó en 30%  con respecto al año 2018 (474 ingresos), superando de manera importante la meta programada para la vigencia 2018.</t>
  </si>
  <si>
    <t xml:space="preserve">Gerente,  Subgerente, Profesionales de Proteccion Social y Contratación </t>
  </si>
  <si>
    <t>Seguimiento a la ejecución de recursos de cooperación que hacen parte de la propuesta de los operadores de los Centros de Protección</t>
  </si>
  <si>
    <t>(Total de recursos de cooperación ejecutados /Total de recursos de cooperación pactados) x 100</t>
  </si>
  <si>
    <t>Se tiene un valor de cooperación pactado de $1.745.904.699,  que corresponde al 10% del valor de los contratos de protección social suscritos por la Beneficencia con operadores privados.  Este valor se ejecutó en actividades de  dotación, mantenimiento, adecuaciones de infraestructura, contratación de talento humano adicional, asignación de vehículos para transporte de usuarios, combustible y tiempo adicional de prestación del servicio de protección.</t>
  </si>
  <si>
    <t>Subgerente, Profesionales Protección Social supervisores de los contratos y directores de los centros de protección</t>
  </si>
  <si>
    <t>(Número de políticas públicas con Participación de la Subgerencia / Número de políticas públicas sociales  convocadas por el Departamento) x 100</t>
  </si>
  <si>
    <t>La Subgerencia de Protección Social asistió y representó a la entidad en instancias ejecutoras de políticas públicas sociales en dos Mesas de Atención a Víctimas del Conflicto Armado realizadas en San juan de Ríoseco y Cáqueza y participación en una Mesa Técnica de Vejez y envejecimiento.</t>
  </si>
  <si>
    <r>
      <rPr>
        <b/>
        <sz val="9"/>
        <rFont val="Arial"/>
        <family val="2"/>
      </rPr>
      <t xml:space="preserve">Programas: 
</t>
    </r>
    <r>
      <rPr>
        <sz val="9"/>
        <rFont val="Arial"/>
        <family val="2"/>
      </rPr>
      <t xml:space="preserve">TEMPRANAS SONRISAS
ADOLESCENTES CAMBIOS CON SEGURIDAD
ENVEJECIMIENTO ACTIVO Y VEJEZ
LOS MÁS CAPACES
VÍCTIMAS DEL CONFLICTO ARMADO: OPORTUNIDADES PARA LA PAZ
</t>
    </r>
  </si>
  <si>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</si>
  <si>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</si>
  <si>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asesorías atendidas /Número de asesorías solicitadas 400) x 100</t>
  </si>
  <si>
    <t>En trabajo social se realizaron 506 orientaciones a enlaces municipales de protección, acudientes y familias sobre los programas de protección social la Beneficencia y acerca de los procedimientos de  admisión e ingreso a los mismos.
Desde  el  19 de  Diciembre de  2017 la Beneficencia no presta servicios a niños, niñas y adolescentes, de lo cual se informa y orienta a los interesados sobre diferentes alternativas de atención en otras instancias.
Como resultado de esta asesoría se tienen 35 estudios de caso.
Se acompañaron 674 nuevos ingresos de personas mayores y personas con discapacidad mental. 
Se brindó asistencia técnica a 41 municipios en los procedimientos de ingresos de usuarios a los programas de protección social de la Beneficencia y verificación de vulnerabilidades de las personas, a través de visitas domiciliarias de trabajo social.</t>
  </si>
  <si>
    <t xml:space="preserve">Profesional en trabajo social.  </t>
  </si>
  <si>
    <t>Valorar la condición de vulnerabilidad del usuario para el ingreso a los programas de protección social,  según los  parámetros establecidos en Resolución 032 de 2011</t>
  </si>
  <si>
    <t>Revisión y verificación documental  de casos y realizar las visitas domiciliarias a que haya lugar.</t>
  </si>
  <si>
    <t>(Número de casos  revisados /Total de solicitudes (300)) x 100</t>
  </si>
  <si>
    <t>Se realizaron 155 revisiones de casos en personas mayores para ingresos y traslados.  209 revisiones de casos para ingresos de personas con discapacidad mental (19 procedentes de Cundinamarca y 190 de Bogotá).
Los estudios de casos se realizan según disponibilidad de cupos.</t>
  </si>
  <si>
    <t xml:space="preserve">Profesional en trabajo social y equipo de apoyo de centros de protección cuando sea necesario.
</t>
  </si>
  <si>
    <t>Eje Estratégico: Integración y Gobernanza, Programa: Cundinamarca a su Servicio, Subprograma: Buenas prácticas de gobierno</t>
  </si>
  <si>
    <t>Gestión documental</t>
  </si>
  <si>
    <t>Aplicación de Tablas de Retención a la totalidad de los documentos producidos en la dependencia</t>
  </si>
  <si>
    <t>Porcentaje de documentación con TRD aplicada</t>
  </si>
  <si>
    <t>Toda la documentación que se produce en la dependencia tiene aplicadas TRD</t>
  </si>
  <si>
    <t xml:space="preserve">(Número de Acciones ejecutadas dentro de los términos / Número de Acciones programadas ) x 100 </t>
  </si>
  <si>
    <t>Se realizaron las actividades programadas para cumplir con el plan de mejoramiento, auditorías interna y externa de calidad, revisión por la dirección y objetivos de calidad.</t>
  </si>
  <si>
    <t xml:space="preserve"> PROCESO GESTION FINANCIERA</t>
  </si>
  <si>
    <t>MISIÓN SUBGERENCIA FINANCIERA: (Artículo 12 Decreto 145 de 2011) Coordinar, supervisar y controlar las actividades relacionadas con el eficiente manejo de los recursos financieros de la entidad, que garanticen, estabilidad y rendimientos óptimos, para dar sostenibilidad y cumplimiento a los programas que adelanta la entidad</t>
  </si>
  <si>
    <t>Eje Estratégico: Tejido Social 
Programa:  TEMPRANAS SONRISAS
Subprograma: INFANCIA EN AMBIENTES PROTECTORES
Proyecto:  PROTECCION SOCIAL A NIÑOS Y NIÑAS EN CENTROS DE LA BENEFICENCIA DE CUNDINAMARCA
Programa ADOLESCENTES CAMBIOS CON SEGURIDAD
Subprograma: ADOLESCENCIA EN AMBIENTES PROTECTORES
Proyecto: PROTECCION SOCIAL A LOS Y LAS  ADOLESCENTES EN CENTROS DE LA BENEFICENCIA DE CUNDINAMARCA
Programa : ENVEJECIMIENTO ACTIVO Y VEJEZ  
Subprograma: ENVEJECIMIENTO Y VEJEZ CON ATENCIÓN Y PROTECCIÓN
Proyecto PROTECCION SOCIAL A PERSONAS ADULTAS MAYORES  EN CENTROS DE LA BENEFICENCIA DE CUNDINAMARCA
Programa: LOS MÁS CAPACES
Subprograma: DISPAPACIDAD, ATENCIÓN Y PROTECCIÓN
Proyecto PROTECCION SOCIAL A PERSONAS CON DISCAPACIDAD MENTAL EN CENTROS DE LA BENEFICENCIA DE CUNDINAMARCA 
Programa: VÍCTIMAS DEL CONFLICTO ARMADO: OPORTUNIDADES PARA LA PAZ
Subprograma: Atención y Asistencia</t>
  </si>
  <si>
    <t xml:space="preserve">Administrar la ejecución del presupuesto de inversión de la entidad </t>
  </si>
  <si>
    <t>Administrar la ejecución presupuestal de los recursos asignados para la protección de niños y niñas en los centros de la Beneficencia</t>
  </si>
  <si>
    <t>(Recursos administrados y Ejecutados en el período/Recursos Asignados en el período) x 100</t>
  </si>
  <si>
    <t>La ejecución financiera en este proyecto es baja teniendo en cuenta que el programa no se ejecutó con recursos de la Beneficencia, sino del ICBF, por competencia. La entidad aporta el inmueble y dotación para la protección de los niños y niñas, mediante la suscripción de los comodatos Números 42 y 43 de 2018.
Los recursos de este proyecto incluidos en el presupuesto 2018 fueron trasladados a los proyectos de atención al adulto mayor y personas con discapacidad mental.</t>
  </si>
  <si>
    <t>Gerente, Subgerente y profesionales de la Subgerencia Financiera</t>
  </si>
  <si>
    <t>Administrar la ejecución presupuestal de los recursos asignados para la protección de adolescentes en los centros de la Beneficencia</t>
  </si>
  <si>
    <t>(Recursos Ejecutados en el período/Recursos Asignados en el período) x 100</t>
  </si>
  <si>
    <t>La ejecución financiera es baja teniendo en cuenta que el programa no se ejecutó con recursos de la Beneficencia, sino con el ICBF, por competencia. La entidad aporta el inmueble y dotación para la protección de los niños y niñas, mediante la suscripción de los comodatos Números 42 y 43 de 2018.
Los recursos de este proyecto incluidos en el presupuesto 2018 fueron trasladados a los proyectos de atención al adulto mayor y personas con discapacidad mental.</t>
  </si>
  <si>
    <t>Administrar la ejecución presupuestal de los recursos asignados para la protección del adulto mayor en los centros de la Beneficencia y convenios de cofinanciación con municipios de Cundinamarca</t>
  </si>
  <si>
    <t>Los procesos competitivos correspondientes a 2018 están en curso y se han asignado y comprometido los recursos correspondientes para la atención de esta población.
A 31 de diciembre se comprometieron y ejecutaron $13.120.042.131 de $14.460.231.959 programados, equivalente al 91%</t>
  </si>
  <si>
    <t>Administrar la ejecución presupuestal de los recursos asignados para la protección de personas con discapacidad mental crónica en los centros de la Beneficencia.</t>
  </si>
  <si>
    <t>Los procesos competitivos correspondientes a 2018 están en curso y se han asignado y comprometido los recursos correspondientes para la atención de esta población.
A 31 de diciembre se comprometieron y ejecutaron $24.799.255.297 de $25.367.130.561 programados, equivalente al 98%</t>
  </si>
  <si>
    <t xml:space="preserve">Administrar la ejecución del presupuesto de funcionamiento de la entidad </t>
  </si>
  <si>
    <t>Administrar la ejecución presupuestal de los recursos asignados para garantizar las funciones administrativas que en cumplimiento de la ley desarrolla la Beneficencia</t>
  </si>
  <si>
    <t>Corresponden a la ejecución de gastos de personal, gastos generales y transferencias y su ejecución es responsabilidad de la Gerencia y Secretaría General.</t>
  </si>
  <si>
    <t>Administrar el recaudo y fiscalización de los ingresos de la entidad por concepto de ingresos corrientes y recursos de capital.</t>
  </si>
  <si>
    <t>Garantizar el recaudo y la ejecución presupuestal del valor asignado $58.888.593.518</t>
  </si>
  <si>
    <t>(Recursos recaudados en el período/Recursos programados para recaudo en el período) x 100</t>
  </si>
  <si>
    <t xml:space="preserve">Se ejecutaron ingresos por valor de $42.956.709.496, que representan un cumplimiento de 85%. 
Presenta un déficit de recaudo del 15%, debido a que de los ingresos por concepto de la venta de activos solo se logró recaudar $7.839.475.127 es decir el 38,7% de los $20.247.502.270 que se estimaban recaudar en la vigencia 2018 </t>
  </si>
  <si>
    <t>Subgerente y profesionales de la Subgerencia Financiera</t>
  </si>
  <si>
    <t>Fortalecer el recaudo por concepto de cartera, principalmente inmobiliaria y de prestación de servicios de protección social</t>
  </si>
  <si>
    <t>Gestionar el cobro de cartera de acuerdo a la información de las diferentes dependencias</t>
  </si>
  <si>
    <t>(Valor recaudado por concepto de cartera en el período/valor identificado de cartera) x 100</t>
  </si>
  <si>
    <t>Aunque en la vigencia 2018, no se dejó incluido el rubro de Recaudo de Cartera en el presupuesto de la entidad, se gestionó ante las alcaldías municipales el pago de los dineros que adeudan a la entidad, por la prestación de servicios a sus usuarios, en cumplimiento de los  contratos suscritos.
Valor recaudado $646.962.738 de $976.609.380 identificado como cartera</t>
  </si>
  <si>
    <t>Implementación de las normas internacionales según Resolución Número 533 de dic de 2015 de Contaduría General de la Nación.</t>
  </si>
  <si>
    <t>Implementación de las normas internacionales según Resolución Número 533 de diciembre de 2015 de la Contaduría General de la Nación.</t>
  </si>
  <si>
    <t>(Número de actividades ejecutadas/Número Actividades programadas) x 100</t>
  </si>
  <si>
    <t>Los saldos iniciales al 01 de Enero de 2018 ya quedaron con normas internacionales y se están aplicando todos los proceso según instructivo 002 de la CGN y Resolución Nº 679 de 2018 "Políticas Contables de la Entidad".</t>
  </si>
  <si>
    <t>Todos los funcionarios de la Beneficencia</t>
  </si>
  <si>
    <t>Estados Financieros Vigencia 2017 debidamente aprobados por el Consejo Directivo de la Entidad</t>
  </si>
  <si>
    <t>Revisión, Verificación  y Consolidación de toda la información contable producida durante la Vigencia Fiscal de 2017</t>
  </si>
  <si>
    <t>(Número de Estados Financieros  Aprobados/Total programados 1) x 100</t>
  </si>
  <si>
    <t>Los Estados Financieros de la vigencia 2017 fueron aprobados por el Consejo Directivo de la Entidad el día 23 de Marzo de 2018.
Los estados financieros 2018 serán aprobados en el primer trimestre de 2019</t>
  </si>
  <si>
    <t>Consejo Directivo-Gerente General-Subgerente Financiera-Profesional de  Contabilidad</t>
  </si>
  <si>
    <t>Rendición oportuna de Informes financieros (contabilidad, tesorería y presupuesto) a Organismos de Control (Contaduría General, Contraloría Departamental, DIAN, Secretaria de Hacienda Distrital)</t>
  </si>
  <si>
    <t>Cumplir con la rendición de cuentas a los Organismos de Control en las fechas establecidas por las normas que regulan la materia</t>
  </si>
  <si>
    <t>(Número de Informes presentados/ Número de Informes reglamentados) x 100</t>
  </si>
  <si>
    <t xml:space="preserve">Los 3 procesos, Contabilidad, Tesorería y Presupuesto han presentado todos los informes trimestrales a la Contaduría General de la Nación, los mensuales a la Contraloría Departamental, la Exógena a la DIAN y medios magnéticos a la Secretaria de Hacienda Distrital. </t>
  </si>
  <si>
    <t>Profesional Contabilidad</t>
  </si>
  <si>
    <t>Elaboración y Presentación de las Declaraciones de Retención en la Fuente, IVA e ICA</t>
  </si>
  <si>
    <t>Cumplir con la presentación de las Declaraciones en los plazos establecidos por las normas que regulan la materia (Retención en la fuente son 12, de IVA son 6 y de RETEICA son 6).</t>
  </si>
  <si>
    <t>(Número de Declaraciones presentadas /Número de Declaraciones establecidas 24) x 100</t>
  </si>
  <si>
    <t>Se ha presentado y pagado la totalidad de declaraciones, es decir  12  declaraciones de retención en la fuente, 6 de IVA a la DIAN  y 6 declaraciones de Reteica a la Secretaria de Hacienda Distrital.</t>
  </si>
  <si>
    <t>Profesional Contabilidad y Gerente General</t>
  </si>
  <si>
    <t>Todos los documentos de la Subgerencia Financiera tienen tablas de retención</t>
  </si>
  <si>
    <t>Implementación del sistema integrado de información financiera.</t>
  </si>
  <si>
    <t xml:space="preserve">Implementar y articular todos los módulos del nuevo sistema de información financiera, (SIIWEB) para el trabajo en línea y la generación información actualizada en tiempo real. </t>
  </si>
  <si>
    <t>(Número de  módulos y procesos implementados / Número de  módulos contratados) x 100</t>
  </si>
  <si>
    <t xml:space="preserve">Los módulos de Presupuesto, contabilidad, tesorería, informes a entidades de control, nómina,  almacén e inventarios fueron implementados y actualmente se encuentran funcionando </t>
  </si>
  <si>
    <t>PROCESO GESTION JURIDICA</t>
  </si>
  <si>
    <t>MISION OFICINA ASESORA JURIDICA(Artículo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</si>
  <si>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Asistencia y asesoría jurídica a la entidad</t>
  </si>
  <si>
    <t>Seguimiento al 100% de los procesos judiciales activos</t>
  </si>
  <si>
    <t>(Número de procesos judiciales activos con seguimiento/ Total procesos activos) x 100</t>
  </si>
  <si>
    <t>Se inició el año 2018 con 541y el Técnico responsable del seguimiento a los procesos en los que es parte la entidad, realizando la depuración del listado de los mismos, para contar a la fecha con 501 procesos.
Se efectuó el seguimiento permanente en los diferentes Juzgados, Tribunales y Cortes, informando debidamente a los abogados que representan a la entidad</t>
  </si>
  <si>
    <t>Jefe de la Oficina Asesora Jurídica  y abogados internos,  externos y técnico</t>
  </si>
  <si>
    <t xml:space="preserve">Realizar las actividades judiciales requeridas a la Oficina
</t>
  </si>
  <si>
    <t>(Número de Derechos de petición respondidos en términos de ley / Número Derechos petición recibidos en la vigencia) x 100</t>
  </si>
  <si>
    <t xml:space="preserve">Se recepcionaron 16 derechos de petición, dando respuesta oportuna a todos. </t>
  </si>
  <si>
    <t>Jefe de la Oficina Asesora Jurídica  y abogados internos y técnico</t>
  </si>
  <si>
    <t>(Número de Acciones de tutelas respondidas en términos de ley / Número tutelas que requieren respuesta en la vigencia) x 100</t>
  </si>
  <si>
    <t>Se  recepcionaron 255 Acciones de Tutela de las cuales 111  requerían de respuesta  y las 144  restantes eran de fallo a favor de la entidad o de conocimiento.
De las 111 tutelas que se respondieron 86 acciones de tutela que fueron requeridas por la Corte Constitucional en procesos contra la Fundación San Juan de Dios, 7 están relacionadas con solicitudes de los usuarios que deben cubrir las IPS REMY y CONVIDA; 3 por incumplimiento en tiempos de respuesta a las solicitudes de certificaciones de exfuncionarios de la entidad y son responsabilidad de la Secretaría General; 11 presentadas por exfuncionarios de la Fundación San Juan de Dios referentes a prestaciones sociales, pensión y otras acreencias laborales, se responden y son remitidas a dicha fundación; 1 Secretaría de Hacienda (Impuesto Registro), se responde y remite al competente; 1 Colpensiones y 2 de bonos pensionales, se responden y remiten a la Unidad de Pensiones de Cundinamarca.</t>
  </si>
  <si>
    <t>Jefe de la Oficina Asesora Jurídica  y abogados internos</t>
  </si>
  <si>
    <t>(Número de respuestas a solicitudes de conceptos / Número de solicitudes en la vigencia) x 100</t>
  </si>
  <si>
    <t>Se recepcionaron 9 solicitudes de concepto de los cuales dio respuesta oportuna.</t>
  </si>
  <si>
    <t>Jefe de la Oficina Asesora Jurídica  y abogados internos,  externos.</t>
  </si>
  <si>
    <t>(Número de Audiencias  de conciliación asistidas extrajudiciales / Número audiencias requeridas en la vigencia) x 100</t>
  </si>
  <si>
    <t>Se efectuaron 26 reuniones de Comité de  audiencias de conciliación para acudir ante Juzgados y Procuraduría  a 31 de diciembre de 2018.  Así: 18 Conciliación Extrajudicial, 18 Conciliaciones Judiciales, 2 reuniones que se dejó constancia y 1 Conciliación de acción de repetición.</t>
  </si>
  <si>
    <t xml:space="preserve">Jefe de la Oficina Asesora Jurídica  y abogados internos,  externos </t>
  </si>
  <si>
    <t>(Número de procesos atendidos en la vigencia / Número de procesos notificados en la vigencia) x 100</t>
  </si>
  <si>
    <t>Se  atendieron 16 procesos laborales y 23 de Familia que son los procesos de Interdicción.</t>
  </si>
  <si>
    <t xml:space="preserve">Reforzar las competencias de los servidores  de la oficina  mediante la realización de sesiones  de actualización  (una mensual) </t>
  </si>
  <si>
    <t>Unificar el criterio jurídico  para defensa Judicial</t>
  </si>
  <si>
    <t>(Número de reuniones realizadas / 10 Reuniones programadas) x  100</t>
  </si>
  <si>
    <t>Se efectuaron 14 reuniones durante el semestre</t>
  </si>
  <si>
    <t xml:space="preserve">Jefe de la Oficina Asesora Jurídica  y abogados internos,  externos, técnico y secretaria  </t>
  </si>
  <si>
    <t>Actualizar la normatividad  interna conforme a los cambios legislativos y socializar</t>
  </si>
  <si>
    <t>Revisar, modificar y actualizar las resoluciones internas de la Entidad que sean solicitadas a la Oficina Jurídica</t>
  </si>
  <si>
    <t>(Número de resoluciones revisadas y actualizadas durante la vigencia / Número de solicitudes recibidas) x 100</t>
  </si>
  <si>
    <t>Las que sean solicitadas</t>
  </si>
  <si>
    <t>La Secretaría General de la entidad solicitó la revisión a 7 resoluciones de 7 solicitudes.</t>
  </si>
  <si>
    <t>Jefe y Profesionales de Oficina Asesora Jurídica</t>
  </si>
  <si>
    <t xml:space="preserve">Gestión documental </t>
  </si>
  <si>
    <t xml:space="preserve">Aplicación de tablas de retención a la totalidad de los documentos producidos en la dependencia </t>
  </si>
  <si>
    <t>Porcentaje de documentos  con TRD aplicado</t>
  </si>
  <si>
    <t>Se vienen aplicando las Tablas de Retención Documental al archivo de la dependencia.</t>
  </si>
  <si>
    <t xml:space="preserve">Todos los funcionarios de la dependencia </t>
  </si>
  <si>
    <t>PROCESO ADMINISTRACION DE BIENES INMUEBLES</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</si>
  <si>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</si>
  <si>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Supervisión del recaudo de ingresos por concepto de arrendamientos, bienes, legados, donaciones y rentas, fortaleciendo el recaudo y fiscalización de los ingresos de la entidad por concepto de ingresos corrientes y recursos de capital.</t>
  </si>
  <si>
    <t>Supervisar el recaudo por concepto de cánones de arrendamiento de inmuebles.</t>
  </si>
  <si>
    <t>(Ingresos por arrendamiento causados / Ingresos proyectados)  x 100</t>
  </si>
  <si>
    <t xml:space="preserve">Con corte al mes de noviembre del 2018 la EIC ha recaudado por concepto de arrendamientos la suma de $4.659.252.502 y la Beneficencia a recaudado la suma de $76.914.695, para un total de $4.736.167.197 </t>
  </si>
  <si>
    <t>Jefe de Oficina de Gestión Integral de Bienes Inmuebles</t>
  </si>
  <si>
    <t>(Número  inmuebles arrendados por la entidad/ Número total Inmuebles para arrendar) x 100</t>
  </si>
  <si>
    <t xml:space="preserve">El porcentaje de avance para el mes de diciembre se determina por 13 inmuebles arrendados de 20 posibles, de los cuales 5 predios se mantienen de difícil comercialización, como son los lotes del municipio de Aipe (2), un lote en Sibaté, la bodega de San Andresito y el lote de Santa Catalina. (Se aclara que los lotes son participaciones) </t>
  </si>
  <si>
    <t>(Número  inmuebles arrendados por la Inmobiliaria Cundinamarquesa  / Número total Inmuebles para arrendar) x 100</t>
  </si>
  <si>
    <t>Con corte al mes de diciembre del 2018 y de acuerdo con el informe de gestión de inmuebles, se consideran 236 inmuebles arrendados en 147 contratos de arrendamiento, 66 inmuebles desocupados y se estiman 8 inmuebles de difícil comercialización para los cuales se reitera en los comités inmobiliarios a la EIC apoyo en el desarrollo de estrategias efectivas que permitan arrendarlos y que sean rentables para la entidad</t>
  </si>
  <si>
    <t>Actualización de datos  del sistema de información para la optimización de las operaciones y procesos de la Oficina de Bienes</t>
  </si>
  <si>
    <t>Digitar la información para mantener actualizado el Sistema de Información Inmobiliario  y actualización, escaneo y publicación de los documentos relevantes en la Oficina</t>
  </si>
  <si>
    <t>(Número de inmuebles con información actualizada / Número total de inmuebles) x 100</t>
  </si>
  <si>
    <t>Con corte al mes de diciembre se continua con la actualización y escaneo de los contratos de arrendamiento, escrituras, certificados de tradición y libertad, recibos de impuestos prediales, y la actualización de la información en el sistema de información de la Oficina. En cuanto al certificado de tradición y libertad  e impuestos prediales, se actualizaron al 100%.</t>
  </si>
  <si>
    <t>Jefe de Oficina de Gestión Integral de Bienes Inmuebles y Profesional Universitario</t>
  </si>
  <si>
    <t>Control y seguimiento al convenio Interadministrativo celebrado con la Inmobiliaria Cundinamarquesa, ejecución de procesos estratégicos e información actualizada, oportuna y confiable.</t>
  </si>
  <si>
    <t>Evaluación de la gestión de la  Inmobiliaria Cundinamarquesa con respecto a la administración de inmuebles de la entidad.</t>
  </si>
  <si>
    <t>(Número informes de la inmobiliaria evaluados / Número informes recibidos) x 100</t>
  </si>
  <si>
    <t>En el período se evaluaron y revisaron los informes de gestión de inmuebles entregados por la Empresa Inmobiliaria y de servicios logísticos de Cundinamarca correspondientes a los períodos de enero a noviembre del 2018</t>
  </si>
  <si>
    <t>Jefe de Oficina de Gestión Integral de Bienes Inmuebles, Profesional Universitario y Técnico</t>
  </si>
  <si>
    <t>Mantener actualizados los avalúos de renta para establecer cánones de arrendamiento adecuados y/o ventas con base en dichos avalúos.</t>
  </si>
  <si>
    <t>Solicitar la actualización de los avalúos comerciales y de renta cuando sea necesario para la asignación de los cánones de arrendamiento y/o venta de inmuebles</t>
  </si>
  <si>
    <t>(Número avalúos realizados / los proyectados para la vigencia)  x 100</t>
  </si>
  <si>
    <t xml:space="preserve">Con corte al mes de diciembre del 2018 la EIC ha entregado a la Beneficencia 207 avalúos comerciales de los inmuebles de la entidad. </t>
  </si>
  <si>
    <t>Control y seguimiento a la cartera de los bienes inmuebles de la entidad</t>
  </si>
  <si>
    <t>Realizar la actualización permanente de la cartera de la Entidad con el fin de llevar el adecuado control sobre los valores adeudados</t>
  </si>
  <si>
    <t>(Ingresos recaudados por cartera / Total de cartera vencida) x 100</t>
  </si>
  <si>
    <t>Con corte al mes de diciembre de 2018 la Subgerencia Financiera reporta cartera vencida por valor de $355.616.320, los cuales se encuentran en proceso jurídico. Se adelantó el proceso 2016435 por restitución de inmueble arrendado, contra el Señor Mauricio Cajiao, encontrándose al día de hoy en términos para audiencia.</t>
  </si>
  <si>
    <t>Jefe de Oficina de Gestión Integral de Bienes Inmuebles, Oficina Asesora Jurídica</t>
  </si>
  <si>
    <t>Depuración y pago de Impuestos y Contribuciones de los Bienes Inmuebles de propiedad de la Entidad</t>
  </si>
  <si>
    <t>Realizar las actividades de generación, control, solicitud y verificación de las contribuciones sobre el pago de los impuestos del Inventario de bienes Inmuebles de la Entidad</t>
  </si>
  <si>
    <t>(Número de inmuebles con pago de impuestos / Número total de inmuebles) x 100</t>
  </si>
  <si>
    <t>En el primer semestre del año 2018 se tramitaron y pagaron 216 facturas de impuestos prediales antes de su primer vencimiento que corresponde a la suma de $1.241.763.250. No se canceló un impuesto predial de inmueble TV 5 G 14 16 MZ 7 CS 13 CO PARQUES DEL MUÑA, ya que lo cancelo el Señor Peñalosa, quien tiene un proceso jurídico (reivindicatorio) con la entidad.</t>
  </si>
  <si>
    <t>Jefe de Oficina de Gestión Integral de Bienes Inmuebles, Profesional Universitario</t>
  </si>
  <si>
    <t>Revisar y aprobar los  presupuestos de obra que sean necesarios para la contratación de obras de adecuación física de los centros de protección e inmuebles de propiedad de la Beneficencia de Cundinamarca</t>
  </si>
  <si>
    <t>Apoyo en la verificación de los presupuestos de las obras de adecuación física en los centros de protección y otros inmuebles de la Beneficencia para el mejoramiento de la calidad de vida de los usuarios con el fin de evitar el deterioro del inmueble y el cumplimiento de requerimientos técnicos</t>
  </si>
  <si>
    <t>(Número de informes presentados de presupuestos de necesidades / Número de informes requeridos de necesidades) x 100</t>
  </si>
  <si>
    <t>En el segundo semestre se realizaron 10 visitas a los inmuebles de la entidad. Asi mismo y por solicitud de la Gerencia General los profesionales dedicados a esta labor han realizado varias visitas para establecer, definir y evaluar presupuestos de obra, priorizando estas tareas.</t>
  </si>
  <si>
    <t>Gerente General, Jefe de Oficina de Bienes Inmuebles, Arquitecto</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</si>
  <si>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</si>
  <si>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 xml:space="preserve">Realizar el seguimiento a la ejecución de los proyectos fiduciarios </t>
  </si>
  <si>
    <t>(Número de los proyectos con seguimiento de la Entidad / número total de proyectos fiduciarios) x 100</t>
  </si>
  <si>
    <t>Los proyectos fiduciarios Virrey Espeleta, Ciudadela los Parques y Parques del Muña entregaron en el semestre informe de rendición de cuentas que facilita su seguimiento y control. La Fiduciaria Central ha suministrado a la entidad la información de los proyectos liquidados con el fin de hacer el cruce contable y sanear los saldos financieros que tiene el área financiera. Los proyectos el Labrador y el Calzado se encuentran en liquidación sin informe. Se avanzó en la liquidación del convenio establecido entre la entidad y el municipio de Sibaté para la construcción de viviendas de CAFAM. 6. Se plasmó en el Acta de  REUNIÓN FIDEICOMISO SMIII-6-M :2 del 14 de noviembre de 2018,  se estableció que la Fiduciaria realizaría transferencia a favor de la Beneficencia de Cundinamarca  por valor de $2.211.820.897, mediante la transferencia a título de dación en pago, a favor de la Beneficencia de Cundinamarca de los Apartamentos 102 de la Torre 1 junto con sus garajes y depósito y el apartamento 501 de la Torre 3 junto con sus garajes y depósito del proyecto inmobiliario Koala Reservado,  que el saldo se pagará junto con la liquidación final del precio del lote que será objeto de un acuerdo por la vía de la conciliación extrajudicial en derecho.</t>
  </si>
  <si>
    <t>Fiduciarias, Gerente y Jefe de Oficina  de Bienes inmuebles</t>
  </si>
  <si>
    <t>Se aplican TRD en la documentación de la dependencia</t>
  </si>
  <si>
    <t>Se realizaron las actividades programadas para cumplir con el plan de mejoramiento, auditorías interna y externa de calidad, revisión por la dirección y objetivos de calidad.
para los compromisos pendientes de la vigencia 2015. Se actualizó el plan de acción para la vigencia 2018. 
Se realizó la auditoría interna de calidad vigencia 2018. Se realizaron los ajustes requeridos en la política de daño antijurídico para la Oficina.  Se subsanaron los hallazgos de la contraloría vigencia 2015-2017</t>
  </si>
  <si>
    <t>PROCESO CONTROL INTERNO</t>
  </si>
  <si>
    <t>MISION OFICINA DE CONTROL INTERNO (Artículo 6 Decreto 145 de 2011)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</si>
  <si>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Apoyar la formulación de  las estrategias anticorrupción de acuerdo con lo establecido en el Decreto Nacional 1474 de 2011.</t>
  </si>
  <si>
    <t>Seguimiento y evaluación a la estrategia anticorrupción y de atención al ciudadano</t>
  </si>
  <si>
    <t>Actividades ejecutadas en los tiempos establecidos / Total actividades establecidas en el Plan anticorrupción</t>
  </si>
  <si>
    <t xml:space="preserve">Con fecha  31 de diciembre de 2018, se efectuaron los respectivos seguimientos a las quejas presentadas por los ciudadanos y usuarios de los centros de proteccion, las cuales fueron reportadas por la dependencia de Atención al Ciudadano.  </t>
  </si>
  <si>
    <t>Jefe de Oficina y Técnico Administrativo</t>
  </si>
  <si>
    <t xml:space="preserve">Publicación de informes de seguimiento al plan anticorrupción en la pagina web,  según lo  establecido en  el decreto 1474 de 2011 </t>
  </si>
  <si>
    <t xml:space="preserve">(Número de informes publicados en la página web / 2 informes ordenados en el decreto 1474 de 2011)  x 100    </t>
  </si>
  <si>
    <t xml:space="preserve">Se elaboraron informes de seguimiento al plan anticorrupción cada 4 meses y se publicaron en el portal web de la entidad, de acuerdo con lo ordenado en la Ley 1474 de 2011 </t>
  </si>
  <si>
    <t xml:space="preserve">Realizar seguimiento detectados en la entidad de acuerdo con la evolución presentada en el  cuadro situacional elaborado por  la Oficina de Planeación.    </t>
  </si>
  <si>
    <t xml:space="preserve">Hacer seguimiento a  los procesos en todas las  áreas y especialmente aquellos que su medición registre algún grado de riesgo dentro de  la escala bajo, medio y alto  para los de gestión y corrupción      </t>
  </si>
  <si>
    <t>(Número de informes de seguimiento a mapas de riesgo y corrupción  publicados en la página web / 2 informes)  x 100</t>
  </si>
  <si>
    <t>Se efectuó el respectivo seguimiento a los procesos en riesgo y se solicitó el ajuste a los mismos en las áreas que presentaban riesgo.</t>
  </si>
  <si>
    <t xml:space="preserve">Practicar auditorías internas, de calidad y gestión a   los procesos y procedimientos en las diferentes áreas y centros de protección social. </t>
  </si>
  <si>
    <t>Realizar  auditorías internas y de gestión a los procesos de la Entidad</t>
  </si>
  <si>
    <t xml:space="preserve">(Número Total auditorías  de calidad y Gestión  realizadas / Total  auditorías programadas-25) x 100 </t>
  </si>
  <si>
    <t>Durante la vigencia  2018 se ejecutaron las auditorías internas y de calidad a los procesos de la entidad y en los centros de protección, con el fin de prepararnos para la auditoría externa al sistema integrado de planeación y gestión. Auditoría realizada por el Instituto de Normas y Técnicas ICONTEC en el segundo semestre de 2018.</t>
  </si>
  <si>
    <t xml:space="preserve">Rendición de informes a los  diferentes entes de control y demás entidades que lo requieran durante la vigencia. </t>
  </si>
  <si>
    <t>Dar cumplimiento al 100% de los informes requeridos por los entes de control</t>
  </si>
  <si>
    <t xml:space="preserve">(Número de informes entregados a entes de control / Número de informes requeridos) x 100    </t>
  </si>
  <si>
    <t>Durante la vigencia  2018 se rindieron 12 informes a los entes de control, tanto por medio físico como en línea por página  web y el aplicativo chip de la Contaduría General De la Nación</t>
  </si>
  <si>
    <t xml:space="preserve">Hacer seguimiento a los Planes de Mejoramiento  propuestos por auditorías internas,  externas  e individuales de acuerdo con los informes emitidos. </t>
  </si>
  <si>
    <t xml:space="preserve">Verificar el 100%  del cumplimiento a los Planes de Mejoramiento   para subsanar los hallazgos detectados en  las auditorias </t>
  </si>
  <si>
    <t xml:space="preserve">(Número Total de hallazgos subsanados por las dependencias/ Número de hallazgos reportados en planes de mejoramiento) x 100 </t>
  </si>
  <si>
    <t>Se evaluaron, revisaron y enviaron los Planes de Mejoramiento con las acciones correctivas con 25 observaciones durante la vigencia 2018;  involucrando en ellos los Planes de Mejoramiento con destino a la Contraloría Departamental y los que corresponden a las auditorías internas como de calidad.
Subsanados 22 hallazgos de 26 hallazgos de 2017</t>
  </si>
  <si>
    <t>Generar espacios de socialización sobre temas relevantes del sistema de  Control Interno</t>
  </si>
  <si>
    <t>Llevar a cabo capacitaciones para fortalecer el control interno en la Entidad.</t>
  </si>
  <si>
    <t>(Actividades de capacitación realizadas / actividades Programadas) x 100</t>
  </si>
  <si>
    <t>En la vigencia 2018 se llevaron a cabo dos (2) capacitaciones dirigidas a todos los funcionarios de la entidad.</t>
  </si>
  <si>
    <t xml:space="preserve">PROCESO CONTROL DISCIPLINARIO INTERNO </t>
  </si>
  <si>
    <t>MISION OFICINA: (Artículo 7 del Decreto 145 de 2011): Ejecutar labores de dirección, coordinación y control de la aplicación del régimen disciplinario y la ejecución de acciones preventivas que contribuyan a generar criterios de acatamiento de las normas en especial las contenidas en la ley 734 de 2002.</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</si>
  <si>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</si>
  <si>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</si>
  <si>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(Número de Expedientes en Indagación Preliminar/ total de quejas recibidas-expedientes archivados, trasladados o en otra atapa) *100</t>
  </si>
  <si>
    <t>En 2018, llegaron 8 quejas disciplinarias y se tenían 10 iniciales (en enero)
A diciembre 31 se tienen 6 procesos en indagación preliminar, 2 inhibitorias y 2 se archivaron</t>
  </si>
  <si>
    <t>Jefe Oficina Control Disciplinario Interno</t>
  </si>
  <si>
    <t>(Número  de Investigaciones Disciplinarias/ Número  Total de quejas recibidas que ameritan investigación disciplinaria) *100</t>
  </si>
  <si>
    <t>A 31 de diciembre se encuentran 4 procesos en etapa de investigación disciplinaria.</t>
  </si>
  <si>
    <t>(Número de Auto de Cargos/ Número Total de Investigaciones Disciplinarias) * 100</t>
  </si>
  <si>
    <t>A 31 de diciembre se presentó pliego de cargos en 1 proceso</t>
  </si>
  <si>
    <t>(Número  de Fallos / Número Total de Investigaciones Disciplinarias para fallo)*100</t>
  </si>
  <si>
    <t>Se tiene un proceso para fallo en enero de 2019.</t>
  </si>
  <si>
    <t>(Número de  remisiones a otros competentes/Número de Quejas que requieren remisión) *100</t>
  </si>
  <si>
    <t>Durante la vigencia se remitieron 3  procesos a la Procuraduría General de la Nación y uno de ellos a la Inmobiliaria Cundinamarquesa por competencia</t>
  </si>
  <si>
    <t xml:space="preserve">Capacitación sobre el Código Único Disciplinario  a los servidores públicos de la entidad y/o circulares preventivas de faltas disciplinarias a los funcionarios y Faltas disciplinarias por respuestas fuera de términos de derechos de petición
</t>
  </si>
  <si>
    <t>(Número Funcionarios informados a través de circulares preventivas de faltas disciplinarias o capacitados / Total funcionarios) * 100</t>
  </si>
  <si>
    <t>Se envió por correo institucional a todos los  servidores públicos tips de derecho disciplinario y se realizó taller de deberes y obligaciones de servidores públicos el día  21 de diciembre de 2018 al cual asistieron 13 personas.</t>
  </si>
  <si>
    <t>Toda la documentación producida y archivada en la dependencia tiene aplicadas TRD</t>
  </si>
  <si>
    <t>Secretario Oficina CDI</t>
  </si>
  <si>
    <t>PROCESO GESTION TALENTO HUMANO</t>
  </si>
  <si>
    <t>MISION de la Secretaría General (Artículo 11 Decreto 145 de 2011)  coordinar y dirigir la gestión del talento humano, de los recursos informáticos, materiales y físicos; y de la gestión contractual; de acuerdo con la Gerencia General, que requiera la entidad en desarrollo de su misión institucional.</t>
  </si>
  <si>
    <t>Ejecutar el proceso de provisión de empleos, verificar el cumplimiento de  requisitos, elaboración de actos administrativos y afiliaciones seguridad social.</t>
  </si>
  <si>
    <t>Proveer los cargos vacantes de acuerdo a la normatividad legal vigente y directrices de la Comisión Nacional del Servicio Civil</t>
  </si>
  <si>
    <t>(Número de cargos provistos clasificados por tipo de cargo/ Número de cargos a proveer) x 100</t>
  </si>
  <si>
    <t>Durante 2018 fueron provistos 10 cargos de planta, los cuales se distribuyen así: 2  de libre nombramiento y remoción, 5 en provisionalidad y 3 en encargo</t>
  </si>
  <si>
    <t>Gerente General,  Secretario General y Profesional universitario</t>
  </si>
  <si>
    <t>Realizar el acompañamiento y seguimiento al proceso de evaluación de desempeño de los funcionarios de la Entidad en el marco de la ley.</t>
  </si>
  <si>
    <t>Hacer seguimiento al cumplimiento al nuevo Sistema de Evaluación del Desempeño en cumplimiento del Acuerdo 565 de 2016 expedido por la Comisión Nacional del servicio Civil, el cual debe aplicarse a partir del 1 de Febrero de 2017.</t>
  </si>
  <si>
    <t>(Número de funcionarios evaluados/ número total de funcionarios)  x 100</t>
  </si>
  <si>
    <t>Se realizó la evaluación anual a 64 funcionarios de la entidad (vigencia 2017-2018) y la evaluación parcial semestral a los 64 funcionarios, 36 de ellos se encuentran inscritos en carrera administrativa</t>
  </si>
  <si>
    <t>Secretario General y  Profesional Universitario</t>
  </si>
  <si>
    <t>Orientar la elaboración de los acuerdos de gestión por parte los gerentes públicos de la entidad y evaluar su cumplimiento.</t>
  </si>
  <si>
    <t>(Número de acuerdos de gestión evaluados / número total de gerentes públicos)  x 100</t>
  </si>
  <si>
    <t>10 Acuerdos de Gestión calificados, que corresponden a los empleos de los Jefes de Oficina, Jefes de Oficina Asesora, Subgerentes y Secretario General</t>
  </si>
  <si>
    <t>Gerente General,  Secretario General y Comisión de Personal</t>
  </si>
  <si>
    <t>Realizar inducción a los nuevos funcionarios y actualizar y difundir el manual de reinducción a los funcionarios antiguos</t>
  </si>
  <si>
    <t>Realizar el proceso de inducción a todos los funcionarios nuevos y de reinducción a todos los funcionarios cuando se presenten cambios en manuales de procesos, procedimientos y funciones</t>
  </si>
  <si>
    <t>(Número de funcionarios informados en el manual de inducción / Número de funcionarios nuevos) x 100</t>
  </si>
  <si>
    <t>Se realizó el proceso de inducción a 10 servidores públicos y 15 contratistas</t>
  </si>
  <si>
    <t>Secretario General Profesional Universitario</t>
  </si>
  <si>
    <t>Formular, ejecutar y hacer seguimiento a las  actividades del Plan de Bienestar, Capacitación e Incentivos</t>
  </si>
  <si>
    <t>Diseño del Plan Institucional de Bienestar, Capacitación e Incentivos</t>
  </si>
  <si>
    <t>(Plan Institucional de Bienestar Capacitación e Incentivos formulado y aprobado /1)*100</t>
  </si>
  <si>
    <t>1  Plan Institucional de Bienestar y Capacitación aprobado para la vigencia y recursos asignados en el presupuesto de la entidad para su cumplimiento</t>
  </si>
  <si>
    <t>Profesional Universitario, Comisión de Personal</t>
  </si>
  <si>
    <t xml:space="preserve">Realizar las actividades programadas en el Plan Institucional de Bienestar, Capacitación e Incentivos </t>
  </si>
  <si>
    <t>(Número de actividades de Bienestar e Incentivos realizadas / Número de actividades programadas) x 100</t>
  </si>
  <si>
    <t xml:space="preserve">Se realizaron 8 actividades de 8 programadas, las cuales son:
1) Se entregaron 6 Incentivos Educativos por valor de $1’106.575 cada uno a los servidores públicos, en cumplimiento de la normatividad de carrera administrativa.
2) Celebración de fechas especiales como Día de la Mujer y  entrega  Obsequio de Colsubsidio, Día del Niño, Día de la Secretaria, Día del Conductor, cumpleaños de la Beneficencia.
3) Participación en la Copa Gobernación disciplinas: Futsal, Voleibol, Basquetbol,  tejo, ajedrez y pin pon, entrega de uniformes deportivos
4)  Entrega de Pases Cine Colombia por parte de la Entidad (3 para cada funcionario).
5)  Un día de descanso remunerado por cumpleaños de 64 servidores públicos
6) Entrega de pases de ingreso al Centro Recreativo Colsubsidio Piscilago (2 por cada funcionario)
7)  Elección de los mejores funcionarios de carrera administrativa 2017-2018 (incentivo un día de descanso remunerado).
8) Integración de fin de año orientada a los funcionarios y realizada en el Hotel Bosques de Atán de COLSUBSIDIO en Girardot, con recreación, desayuno, almuerzo, refrigerio y  rifa de 10 bonos por $100.000 cada uno, 
Se ejecutaron $27.963.530 de $$27.963.530 aprobado para la vigencia, equivalente al 100% </t>
  </si>
  <si>
    <t>Secretario General y Profesional Universitario</t>
  </si>
  <si>
    <t xml:space="preserve">(Número de encuestas de bienestar con calificación satisfactoria de los funcionarios / Número total de encuestas diligenciadas) x 100 </t>
  </si>
  <si>
    <t xml:space="preserve">40 encuestas aplicadas, de las cuales 40 presentan calificación satisfactoria de las actividades de bienestar recibidas por los funcionarios de la entidad en cumplimiento del Plan Institucional de Bienestar. </t>
  </si>
  <si>
    <t>(Número de actividades de capacitación realizadas / Número de actividades programadas) x 100</t>
  </si>
  <si>
    <t>Se realizaron 9 actividades de capacitación  de 10 programadas, así
1) Modelo Integrado de Gestión
2) Atención al usuario
3) Presupuesto Público
4) Sistema de gestión documental ORFEO    
5) Taller crecimiento personal y profesional
6) Taller relaciones corporativas, Trabajo en Equipo y Sentido de Pertenencia en Colsubsidio
7) Taller CPACA - Derechos de petición.
8) Código Único Disciplinario
9) Sistemas e indicadores de gestión.
No se realizaron las actividades de capacitación en  Negociación Colectiva. 
Se ejecutaron $15.000.000 de $15.000.000 aprobado para la vigencia, equivalentes al 100%</t>
  </si>
  <si>
    <t xml:space="preserve">(Número de encuestas de capacitación con calificación satisfactoria de los funcionarios / Número total de encuestas diligenciadas) x 100 </t>
  </si>
  <si>
    <r>
      <t>38 encuestas aplicadas, de las cuales</t>
    </r>
    <r>
      <rPr>
        <sz val="9"/>
        <color indexed="10"/>
        <rFont val="Arial"/>
        <family val="2"/>
      </rPr>
      <t xml:space="preserve"> </t>
    </r>
    <r>
      <rPr>
        <sz val="9"/>
        <rFont val="Arial"/>
        <family val="2"/>
      </rPr>
      <t xml:space="preserve">38 presentan calificación satisfactoria de las actividades de bienestar recibidas por los funcionarios de la entidad en cumplimiento del Plan Institucional de Bienestar. </t>
    </r>
  </si>
  <si>
    <t>Formular el Programa de Salud en el Trabajo y Riesgos Laborales,  ejecución y seguimiento de las actividades del programa</t>
  </si>
  <si>
    <t>Implementar el plan de trabajo del Sistema de Seguridad y Salud en Trabajo en la entidad para la vigencia</t>
  </si>
  <si>
    <t>Número de actividades realizadas/Número de actividades programadas *100</t>
  </si>
  <si>
    <t>Se tienen dotados los botiquines de emergencia, dos brigadistas han sido capacitadas y entrenadas en algunos aspecto vitales de atención de emergencias por parte de la Gobernación.
Se ejecutaron $8.340.000 de $40.000.000 aprobado para la vigencia, equivalentes al 60%</t>
  </si>
  <si>
    <t>Secretario General y - y Responsable del Sistema de Seguridad y Salud en Trabajo</t>
  </si>
  <si>
    <t>Hacer seguimiento al ausentismo e identificar las causas y soluciones</t>
  </si>
  <si>
    <t>(Informe de medición de ausentismo de la Entidad  divulgado y publicado / 1 programado)*100</t>
  </si>
  <si>
    <t>Se elaboró y presentó a gerencia y los jefes el informe de ausentismo, con análisis de causas identificadas y acciones ejecutadas para su disminución</t>
  </si>
  <si>
    <t>Secretario General y  Responsable del Sistema de Seguridad y Salud en Trabajo</t>
  </si>
  <si>
    <t>Expedir certificaciones de información consignada en las historias laborales y manuales de funciones.</t>
  </si>
  <si>
    <t>Certificar sobre la información laboral existente en los archivos de la entidad  a servidores públicos y exfuncionarios para bonos pensionales.</t>
  </si>
  <si>
    <t>(Número de certificaciones expedidas en los términos de ley / Número de certificaciones solicitadas) x 100</t>
  </si>
  <si>
    <t>En el primer semestre se expidieron 229 certificaciones de 350 solicitadas dentro de los términos de ley.
En el segundo semestre se expidieron 281 de 313 solicitadas.
Las restantes se encuentran en trámite para dar respuesta</t>
  </si>
  <si>
    <t>Secretario General, Técnicos y auxiliares</t>
  </si>
  <si>
    <t>Se aplican TRD a la totalidad de documentos producidos en la dependencia</t>
  </si>
  <si>
    <t>Secretaria Ejecutiva del despacho</t>
  </si>
  <si>
    <t>PROCESO GESTION INFORMATICA</t>
  </si>
  <si>
    <t>Garantizar la legalidad del uso del software  ORACLE DATABASE EXPRESS EDITION versión libre, necesarios para la gestión de datos de la Entidad</t>
  </si>
  <si>
    <t>Seguimiento permanente al tamaño de la base de datos que no supere los 12GB</t>
  </si>
  <si>
    <t>(Tamaño de la BD medido en GB/ Tamaño establecido como límite) x 100</t>
  </si>
  <si>
    <t>A la fecha el tamaño de la Base de datos del Sistema SWIM no supera los 2 GB, luego se conserva la legadilidad de uso.</t>
  </si>
  <si>
    <t>Gerente General,  Profesional Universitario.</t>
  </si>
  <si>
    <t>Actualización antivirus</t>
  </si>
  <si>
    <t>Actualización  y ampliación de las licencias de uso del software antivirus</t>
  </si>
  <si>
    <t>(Número  de terminales de trabajo actualizadas con licencia antivirus/ Número total de terminales) x 100</t>
  </si>
  <si>
    <t>Durante el primer semestre, se adelantó los estudios previos  y se publicó en el secop II , el proceso de mínima cuantía que  culminó con la Aceptación de Oferta Nº 24 de 2018  mediante la cual se tienen actualizadas las licencias del software antivirus. Valor por un año $6.970.102.</t>
  </si>
  <si>
    <t>Actualización hardware</t>
  </si>
  <si>
    <t>Adelantar el proceso de adquisición de hardware obsoleto</t>
  </si>
  <si>
    <t>(Número de equipos nuevos instalados/Número de equipos nuevos requeridos) x 100</t>
  </si>
  <si>
    <t>Se adelantan estudios previos para la adquisición de un servidor para  destino exclusivo del Sistema de Gestión Documental Orfeo. Se firma Aceptación de Oferta Nº 44 de 1º3 Nov./2018 por $10'999.999</t>
  </si>
  <si>
    <t>Gerente General, Secretario General,  Profesional Universitario.</t>
  </si>
  <si>
    <t>Mantenimiento equipos de cómputo</t>
  </si>
  <si>
    <t>Realizar el mantenimiento de los equipos de cómputo de la entidad de acuerdo a las garantías y contratación del servicio.</t>
  </si>
  <si>
    <t>(Número de equipos con mantenimiento preventivo y correctivo/Número total de equipos) x 100</t>
  </si>
  <si>
    <t>Durante el primer semestre, se adelantaron los estudios previos y se publicó en el secop II, el proceso de mínima cuantía que  culminó con la Aceptación de Oferta Nº 22 de 2018, mediante la cual se contrata el mantenimiento preventivo y correctivo por valor de  $14.031.740 y se concluyó con la segunda sesión de mantenimiento preventivo, se aplicaron todos los correctivos. El contrato está ejecutado en su totalidad.</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</si>
  <si>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</si>
  <si>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</si>
  <si>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(Número de Soportes  atendidos / Número de Soportes requeridos) x 100</t>
  </si>
  <si>
    <t>Durante todo el año se  solicitaron 111 soportes y todos fueron atendidos.</t>
  </si>
  <si>
    <t xml:space="preserve">Profesional Universitario </t>
  </si>
  <si>
    <t>Automatización de procesos internos de la Entidad.</t>
  </si>
  <si>
    <t>Apoyar la implementación del Sistema de información  Integral SIWIM (Módulos, Tesorería, Presupuesto, Contabilidad, Cuenta Por Pagar  -Activos Fijos - Inventarios y Nómina) y del sistema de gestión documental ORFEO</t>
  </si>
  <si>
    <t>(Número de actividades de soporte a los sistemas  implementados/Nº Total de actividades programadas 7) x 100%</t>
  </si>
  <si>
    <t>1. Soporte y mantenimiento al SIWIM Sistema Integrado Financiero (Tesorería, Presupuesto, Contabilidad, Nómina), al  Sistema de Información documental Orfeo, con el fin de garantizar su vida útil  y atender a los requerimientos de Ley, logrando economía a escala según Convenio STIC-CDCVI-130-2017, cuya vigencia expira el 31 de diciembre de 2019.
2. Soporte y asesoría para la implementación del Sistema de gestión documental Orfeo.
3. Adquisición de un nuevo servidor de aplicaciones que responde a tecnología de punta, para dedicación exclusiva del Sistema de Información de gestión documental.
4. Se mantiene el convenio interinstitucional con la Secretaría de TIC tanto para el sistema Integrado Financiero como para el portal web de la Beneficencia e implementación de la Estrategia de Gobierno en línea, con el fin de aunar esfuerzos  y lograr economía en la adquisición soporte y mantenimiento.
5. Adecuación sin costo de los módulos de inventarios y facturación en el sistema de información integral SIIWEP, automatización que ha facilitado el control de bienes y elementos devolutivos en el área de almacén y de facturación de acuerdo a las necesidades de la entidad.
6. Se estabilizó el módulo nómina y viáticos, que hacen parte del sistema integrado SIIWEP 
El SIIWEP permite la implementación de las normas NIIF y nos encontramos a paz y salvo con la rendición de cuentas a los organismos de control.
Este sistema de información está totalmente integrado, parametrizado y activadas las interfaces, se encuentra en funcionamiento, lo que garantiza el proceso de información veraz y oportuna.</t>
  </si>
  <si>
    <t>Gerente General, Profesionales donde está identificada la necesidad, Profesional Universitario.</t>
  </si>
  <si>
    <t>(Número de etapas  implementadas del Sistema del Sistema de Gestión Documental Orfeo/ /Total de etapas a implementar 4) x 100%</t>
  </si>
  <si>
    <t xml:space="preserve">Se realizaron todas las etapas programadas, mediante la realización de las siguientes actividades: Actualización a orfeo7, actualización en el servidor del sistema operativo que al ser Linux su licencia permite su uso libre, clasificación de roles y perfiles de los usuarios de la Beneficencia y  transferencia de conocimiento, modificación del panel lateral de administración de bandejas tipo acordeón, actualización y capacitación en el equipo digitalizador del cliente, ajuste del módulo de notificaciones por correo electrónico a los funcionarios de sus actividades realizadas en Orfeo, parametrización bajo protocolo smtp desde Orfeo al servidor de correos, parametrización y capacitación de plantillas y de  combinación de correspondencia, automatización y parametrización de las Tablas de Retención Documental vigentes, reinstalación del Orfeocloud por cambio de equipo, asignación de usuarios, correspondencia externa y capacitación a usuario de ventanilla única y usuarios de gestión documental ORFEO, se desarrolló servicio de notificación de acuse de recibo al email del peticionario, cuando se radica un correo electrónico. Se ajustó el módulo de trabajo en grupo, y se capacitó a los funcionarios de la Oficina Jurídica y de Protección Social en el mismo. Se mejoró la funcionalidad de Visto Bueno en masiva, permitiendo a un funcionario enviar varios radicados para Visto Bueno (VB). Soporte técnico permanente a los usuarios que lo solicitaron </t>
  </si>
  <si>
    <t>Profesional Informática
Profesional de Gestión Documental
Secretario General</t>
  </si>
  <si>
    <t>Continuar con Implementación de la Estrategia  de Gobierno en Línea</t>
  </si>
  <si>
    <t>Adelantar las actividades correspondientes al convenio interadministrativo con Secretaria de TIC,  con el propósito de seguir contando con las herramientas de acceso y hospedaje del Portal Corporativo de la Beneficencia de Cundinamarca,  con el fin de facilitar la gestión  de contenido y la gestión de información  bajo esquemas de seguridad en el acceso y uso de la información por parte de los ciudadanos.</t>
  </si>
  <si>
    <t>(Número de actividades desarrolladas por la Entidad/ Total actividades establecidas en el Convenio) x 100%</t>
  </si>
  <si>
    <t xml:space="preserve">Mediante convenio con la Secretaría de TIC, nos brindan apoyo para la publicación de los temas referentes a la Ley de transparencia y acceso a la información  y facilita el HOSPEDAJE DE LA Página web . Se recibió  apoyo para la revisión y publicación de noticias: 
-21 de febrero de 2018. Las personas mayores con discapacidad mental y cognitiva usuarias del Centro Masculino Especial La Colonia y del Centro Femenino Especial José Joaquín Vargas, situados en el municipio de Sibaté y pertenecientes a la Beneficencia de Cundinamarca, participan activamente en las actividades de terapia ocupacional con socialización interpersonal.
- 23 de febrero de 2018. El programa de Desarrollo y Fortalecimiento Ocupacional de la Beneficencia de Cundinamarca coordinó una salida de capacitación y entrenamiento a la fábrica de bolsas ecológicas La Bodega del Cambrel, ubicada en la ciudad de Bogotá, en la que participó un grupo de personas mayores, integrantes del Centro de Bienestar del Anciano “San José” del municipio de Facatativá
- 18 de abril de 2018. Quince adultos mayores del Centro de Bienestar del Anciano  Belmira de la Beneficencia de Cundinamarca, ubicado en la ciudad de Fusagasugá, participaron recientemente en actividades agrícolas diseñadas por el área de terapia ocupacional de ese centro de protección. </t>
  </si>
  <si>
    <t>Gerente General y Secretario General, Profesional Universitario</t>
  </si>
  <si>
    <t>(Contenido publicado en la página web / requerimiento normativo) x 100</t>
  </si>
  <si>
    <t>A 31 de diciembre de 2018  la información y documentos enviados por los responsables ha sido  publicada en la web. Quedan pendientes 50 puntos por cumplir respecto a la publicación de los temas obligatorios por Ley de transparencia.
En el área de Noticias se publicó:  
24 de octubre de 2018. En desarrollo de las actividades de celebración de los 149 años de creación de la Beneficencia de Cundinamarca, la entidad recibió la renovación y actualización de la Certificación de Calidad ISO9001:2015, otorgada por Instituto Colombiano de Normas Técnicas y Certificación – ICONTEC, lo que demuestra las buenas prácticas en la gestión institucional.
Adultos mayores de los Centros de Bienestar de la Beneficencia participan en acciones lúdico-saludables
- 26 de octubre de 2018. Los Centros de Bienestar de la Beneficencia de Cundinamarca adelantan actividades de ocio y manejo de tiempo libre, enfocadas a lograr el bienestar mental y la salud integral de los adultos mayores que reciben los servicios de los Centros.
24 de diciembre de 2018 El Centro de Bienestar Del Anciano Belmira Celebró La Navidad</t>
  </si>
  <si>
    <t>Profesional Universitario</t>
  </si>
  <si>
    <t>Las TDR se encuentran debidamente implementadas.</t>
  </si>
  <si>
    <t>PROCESO  GESTION  ALMACEN E INVENTARIOS</t>
  </si>
  <si>
    <t>Formular el Plan Anual de Adquisiciones de la entidad y realizar su seguimiento</t>
  </si>
  <si>
    <t>Formular  Plan Anual de Adquisiciones</t>
  </si>
  <si>
    <t>(Plan Anual de Adquisiciones consolidado y publicado en la web / 1) x 100</t>
  </si>
  <si>
    <t xml:space="preserve">Se realizó la consolidación y su posterior publicación en la plataforma Secop II </t>
  </si>
  <si>
    <t>Almacenista General</t>
  </si>
  <si>
    <t>Seguimiento anual a la ejecución del  Plan Anual de Adquisiciones</t>
  </si>
  <si>
    <t>(Informe de seguimiento al Plan Anual de Adquisiciones / 1) x 100</t>
  </si>
  <si>
    <t>Plan formulado y publicado en el portal web de la entidad.</t>
  </si>
  <si>
    <t>Elaborar procesos de compra de papelería y útiles de oficina, en el marco de la ley</t>
  </si>
  <si>
    <t>Realizar las compras de papelería y elementos de oficina en la tienda virtual del Estado Colombiano con grandes superficies (Colombia Compra Eficiente), siguiendo procedimiento interno de expedición de CDP, orden de compra, RP, recibo de elementos y pago al proveedor(es)</t>
  </si>
  <si>
    <t>(Número de procesos de compra al año/ Número de compras programadas al año) x 100</t>
  </si>
  <si>
    <t>Se realizó la compra de papelería y útiles de escritorio a través del SECOP II, tienda virtual del Estado colombiano por grandes superficies, garantizando así la originalidad en los productos a un costo razonable, sometiéndonos a un acuerdo marco. contrato Nº 41 de 2018 por valor de $20.654.855</t>
  </si>
  <si>
    <t>Realizar la verificación de inventarios en los centros de protección y dependencias de la entidad.</t>
  </si>
  <si>
    <t>Verificar los inventarios de bienes devolutivos en los centros de protección  e inventarios de los funcionarios de la entidad.</t>
  </si>
  <si>
    <t>(Número de Inventarios verificados / Número de inventarios a verificar) x 100</t>
  </si>
  <si>
    <t xml:space="preserve">Se realizó la actualización de los Inventarios de los Centros de Protección de la entidad (10) y la actualización de los Inventarios asignados a los funcionarios de la entidad (64).  en esta actividad se identificaron elementos faltantes y sobrantes, quedando dichos Inventarios al día. </t>
  </si>
  <si>
    <t>Almacenista, Técnico y Auxiliar</t>
  </si>
  <si>
    <t>Mantener el registro de bienes y elementos actualizado en el aplicativo de inventarios.</t>
  </si>
  <si>
    <t>(Número de bienes y elementos actualizados en el aplicativo /Total de bienes y elementos en inventario)  x 100</t>
  </si>
  <si>
    <t>Se realizaron las actualizaciones correspondientes a la vigencia.</t>
  </si>
  <si>
    <t>Ejecutar actividades previas para dar de baja los bienes devolutivos que se encuentran inservibles y obsoletos y que no requiere la entidad para su normal funcionamiento, para su posterior aprobación por parte de la Gerencia.</t>
  </si>
  <si>
    <t xml:space="preserve">(Número de procesos de bajas realizados/ Número programado de bajas para la vigencia 1) x 100 </t>
  </si>
  <si>
    <t>Se trasladaron los elementos obsoletos e inservibles que se encontraban en los Centros de Protección,  mitigando el riesgo de salubridad, se centralizaron para la baja en el Centro Julio Manrique en Sibaté, lo que facilitará el proceso contractual de tercerización. 
Se realizó el proceso de baja de elementos mediante la modalidad selección abreviada, con el fin de cumplir con el objeto de desintegrar y/o chatarrizar ocho (8) vehículos y dos (2) motos, que se encontraban en desuso hace más de nueve (9) años, generando gastos en Impuestos, así mismo el espacio ocupado en los diferentes  Centros de Protección, con esta acción se mitigó un impacto ambiental. 
Se realizó la depuración del Inventario, realizando la baja de un  vehículo que se encontraba reflejado en el Inventario y Contabilidad de la Entidad, cabe anotar que el  estado del mismo fue siniestrado y declarado pérdida total a lo que la Entidad. Se gestionó  la reclamación económica y el consecuente ingreso de dinero por este concepto.
Se trasladaron bienes muebles en buen estado a los centros de protección con el fin de continuar prestando su servicio.</t>
  </si>
  <si>
    <t>Almacenista, Auxiliares y Gerente General</t>
  </si>
  <si>
    <t>Aplicación de Tablas de Retención documental a la totalidad de los documentos producidos en la dependencia</t>
  </si>
  <si>
    <t>Se aplican las TRD en la dependencia a la totalidad de los documentos que en ella se producen</t>
  </si>
  <si>
    <t xml:space="preserve"> PROCESOS RECURSOS FISICOS Y GESTION DOCUMENTAL</t>
  </si>
  <si>
    <t>Realizar los estudios previos para contratación de vigilancia y aseguramiento de los bienes de la entidad, fotocopiado, suministro  de combustible para vehículos de la entidad y mantenimiento del parque automotor e Intermediación de Seguros</t>
  </si>
  <si>
    <t>Elaborar los estudios previos a la contratación que sea necesaria para la prestación de los servicios de  vigilancia, aseguramiento de bienes de la entidad, de gestión documental, combustible y mantenimiento del parque automotor</t>
  </si>
  <si>
    <t>(Número de estudios previos para contratación de servicios / los que se requieran en la vigencia) x 100</t>
  </si>
  <si>
    <t>Se realizaron todos los procedimientos contractuales que se requieren en el proceso recursos físicos.  A la fecha se ha contratado seguros, corredores de seguros, vigilancia, combustible y mantenimiento de vehículos.</t>
  </si>
  <si>
    <t>Gerencia, Secretario General y Profesional Especializado</t>
  </si>
  <si>
    <t>Implementar el Sistema de Gestión Documental ORFEO</t>
  </si>
  <si>
    <t>Lograr el 100% de implementación del Sistema de Gestión Documental Orfeo</t>
  </si>
  <si>
    <t>(Número de actividades implementadas / Total de actividades programadas) x 100</t>
  </si>
  <si>
    <t>El Proceso de gestión documental se encuentra implementado.  Se tiene previsto la contratación del diseño de la herramienta de almacenamiento, consulta y control de la documentación e información del archivo central de la entidad.</t>
  </si>
  <si>
    <t xml:space="preserve">Secretario General, Profesional de Gestión Documental y Profesional Informática
</t>
  </si>
  <si>
    <t>Programación del parque automotor de acuerdo a las necesidades de las diferentes dependencias para el cumplimiento de la misión institucional</t>
  </si>
  <si>
    <t>Realizar la programación  y asignar los vehículos de la entidad al 100%  de las necesidades presentadas por los funcionarios</t>
  </si>
  <si>
    <t>(Número de solicitudes atendidas / Número de solicitudes recibidas) x 100</t>
  </si>
  <si>
    <t xml:space="preserve">Se realiza la programación y asignación de vehículos para la movilidad de funcionarios de la entidad que requieren cumplir funciones laborales en centros de protección de la entidad. </t>
  </si>
  <si>
    <t>Profesional Especializado</t>
  </si>
  <si>
    <t>Administrar  adecuadamente la Caja Menor de la Entidad</t>
  </si>
  <si>
    <t>Garantizar oportunamente los recursos de  la caja menor de acuerdo a la reglamentación para la realización de actividades de todas las dependencias de la entidad.</t>
  </si>
  <si>
    <t>(Valor ejecutado y legalizado de caja menor /Valor total asignado para caja menor en la vigencia menos valor reembolso) x 100</t>
  </si>
  <si>
    <t xml:space="preserve">Se ejecuta a diario los recursos de la caja menor teniendo en cuenta los rubros presupuestales y la disponibilidad de apropiación.
Valor total de reembolsos $32.203.960, Valor total ejecutado $24.597.018 y valor total de reintegro $7.606.942  </t>
  </si>
  <si>
    <t>Administrar y garantizar la  conservación y control de la documentación de la entidad</t>
  </si>
  <si>
    <t>Ejecución del Convenio Interadministrativo con el Archivo Nacional de la Nación (AGN) para aunar esfuerzos de asistencia técnica y administrativa en la recuperación del fondo documental de historias clínicas psiquiátricas del extinto Hospital Psiquiátrico Julio Manrique (Sibaté Cundinamarca), Fondo Documental de salud mental, de niños expósitos y otros,  para su desinfección, organización, digitalización y conservación.</t>
  </si>
  <si>
    <t>(Número de Historias clínicas debidamente archivadas)/(Número Total de Historias Clínicas trasladadas al AGN) x 100</t>
  </si>
  <si>
    <r>
      <t xml:space="preserve">El Convenio Interadministrativo con el AGN vence en septiembre de 2019.  Este AGN tiene las historias clínicas en custodia y por falta de recursos dentro del presupuesto de esa entidad no se ha podido llevar a cabo la desinfección, organización y digitalización de los documentos para su conservación.
</t>
    </r>
    <r>
      <rPr>
        <b/>
        <sz val="9"/>
        <rFont val="Arial"/>
        <family val="2"/>
      </rPr>
      <t xml:space="preserve">Aporte a la Academia y la Investigación: </t>
    </r>
    <r>
      <rPr>
        <sz val="9"/>
        <rFont val="Arial"/>
        <family val="2"/>
      </rPr>
      <t xml:space="preserve">
Se realizó préstamo de historias clínicas dispuestas en el AGN a la Universidad Javeriana, con el fin de recopilar información para el Simposio de Salud Mental realizado en octubre de 2018, en el cual se dio mérito a la Beneficencia.
Así mismo se brindó información a dos historiadores de la Universidad Nacional y se proyecta suscribir un convenio con dicha universidad para organización de actas de la Junta General de los años 1896 a 1920.</t>
    </r>
  </si>
  <si>
    <t>Profesional Especializado y Técnico Administrativo</t>
  </si>
  <si>
    <t>Realizar las trasferencias de los documentos al archivo central de la entidad, previa aplicación de TRD por los responsables en cada dependencia.</t>
  </si>
  <si>
    <t>(Número de actividades ejecutadas /Total actividades programadas) x 100%</t>
  </si>
  <si>
    <t xml:space="preserve">Se realizó la transferencia del 100% de archivo de gestión al archivo central de la entidad, con la organización, depuración y clasificación y aplicación de tablas de retención documental a través del contrato con la imprenta nacional de Colombia. Asi mismo se realizó la transferencia de todas las historias clínicas de las personas con discapacidad mental y personas mayores fallecidas, de los centros de protección Jose Joaquín Vargas, La Colonia, Centros de adulto mayor San José en Facatativá, en Arbelaez, Belmira en Fusagasugá.
Se realizó la transferencia de las Historias de niños, niñas y adolescentes, dispuestas en los centros Instituto Campestre, La Colonia en Pacho y el Instituto de Promoción Social en Fusagasugá. Todas las transferencias cuentan con su respectivo FUID digital y físico, debidamente puenteado y ubicado en e archivo central de la entidad (Bodega Montevideo). </t>
  </si>
  <si>
    <t xml:space="preserve">(Número de Acciones ejecutadas dentro de los términos / Número de Acciones programadas) x 100 </t>
  </si>
  <si>
    <t>PROCESO ATENCION AL CIUDADANO</t>
  </si>
  <si>
    <t xml:space="preserve">Eje integración y Gobernanza, programa Cundinamarca a su Servicio, Subprograma Gestión Publica Eficiente, Moderna al Servicio al Ciudadano </t>
  </si>
  <si>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</si>
  <si>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Recibir y dar trámite interno o externo según su naturaleza a todas las peticiones, quejas, reclamos y sugerencias que se presenten en la entidad de manera escrita, verbal (personal) telefónico, correo electrónico, página web.
Hacer seguimiento a la solución y respuesta.
Enviar las repuestas en los términos previstos en la ley</t>
  </si>
  <si>
    <t>(Número de respuestas y soluciones  en los términos a las PQRS / Número de PQRS de conocimiento de la dependencia de Atención al Usuario) x 100</t>
  </si>
  <si>
    <t>Se recibieron y respondieron 215 PQRS a través de los canales que  dispone  la entidad como son  buzón de sugerencias, página web y correo electrónico. A las 215 se les dio respuesta y trámite en los términos que la ley 1755 de 2015 determina.
102  felicitaciones, 18 quejas y 95 solicitudes. Se han incrementado las solicitudes a la Beneficencia de Cundinamarca  que son  competencia de otras entidades del Departamento las cuales se han respondido cumpliendo los tiempos que la  ley  1755 del 2015 determina.</t>
  </si>
  <si>
    <t>Técnico Administrativo y Secretario General</t>
  </si>
  <si>
    <t>Brindar una Atención y orientación adecuada al ciudadano sobre los servicios que presta la beneficencia  mediante los canales definidos por la Entidad: personal, escrita, telefónica,  y a través de la web.</t>
  </si>
  <si>
    <t xml:space="preserve">(Número de personas orientadas e informadas clasificadas de acuerdo con la naturaleza de la solicitud /Número de personas informadas y orientadas) * 100 </t>
  </si>
  <si>
    <t>10 de los ciudadanos atendidos brindaron sus datos al momento de ser orientados y ubicados,  ya que sigue siendo el impuesto de Registro y Anotación, movilidad, valorización, fondo de pensiones y población del distrito, quienes más requieren información y por lo tanto no facilitan sus datos personales para llevar un control del mismo.</t>
  </si>
  <si>
    <t>Evaluar la satisfacción de los usuarios de los servicios de proteccion social, aplicando encuestas de satisfacción.</t>
  </si>
  <si>
    <t>(Número de personas que calificaron su nivel de Satisfacción entre bueno y excelente / Número total de personas encuestadas)</t>
  </si>
  <si>
    <t>Se culminó el proceso de medición de satisfacción de nuestros usuarios y sus familias con 415 encuestas  de una población total  de 2.407, distribuidas  así: - CBA San Pedro Claver 73 -CBA Belmira 62 -CBA Arbelaez 42 - CBA Villeta 41 -CBA San Jose Facatativá 35 -CBA San Jose Chipaque 21 - CME La Colonia 77 -CFE JJ Vargas 64. Donde el nivel de satisfacción  se encuentra entre excelente y bueno en un porcentaje del 90% y 95% La tabulación, grafica y análisis ya fueron realizados en su totalidad. Se determinaron las acciones de mejora pertinentes a cada centro de protección, se socializaron y a la fecha se han puesto en práctica (proceso de mejora continua).</t>
  </si>
  <si>
    <t>Evaluar la satisfacción de los usuarios de los servicios prestados en la sede administrativa de la entidad, aplicando encuestas de satisfacción.</t>
  </si>
  <si>
    <t>Nivel Satisfacción entre bueno y excelente / Total de Encuestas de satisfacción al ciudadano aplicadas en la sede administrativa.</t>
  </si>
  <si>
    <t>En el segundo semestre se han realizado 102 encuestas donde su nivel de satisfacción esta en un 100% entre bueno y excelente.</t>
  </si>
  <si>
    <t>El Archivo total del SIAC se encuentra en su totalidad con TRD aplicada.</t>
  </si>
  <si>
    <t xml:space="preserve"> PROCESO GESTION CONTRACTUAL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</si>
  <si>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</si>
  <si>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</si>
  <si>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(Número de contratos suscritos/ Número de contratos requeridos) *100 </t>
  </si>
  <si>
    <t>Durante el año se suscribieron 46 contratos, de los cuales 1 se realizó por selección abreviada, 9 por Procesos competitivos - Convenios de asociación para la prestación de servicios de protección social, 24 contratación directa, 2 por licitación pública, 6 por mínima cuantía y 4 por la tienda virtual y acuerdos marco.
Se suscribieron 72 contratos en los cuales la  Beneficencia es contratista de las alcaldías municipales, a través de los cuales se brindan servicios de protección social a las personas mayores y personas con discapacidad mental procedentes de los municipios contratantes.</t>
  </si>
  <si>
    <t>Archivo de gestión de contratación organizado y actualizado</t>
  </si>
  <si>
    <t>Los 46 contratos suscritos en 2018, se han organizado en TRD</t>
  </si>
  <si>
    <t>Aplicación de Tablas de Retención a la totalidad de los documentos producidos en la dependencia, en la vigencia.</t>
  </si>
  <si>
    <t>La totalidad del archivo de gestión de la dependencia tiene aplicadas las Tablas de Retención documental</t>
  </si>
  <si>
    <t>Fuente: Informes de seguimiento al Plan de Acción 2018 de todos los procesos</t>
  </si>
  <si>
    <t>Consolidó, revisó y ajustó Doris Lozano, Profesional Oficina Asesora de Planeación</t>
  </si>
  <si>
    <t>Revisó y aprobó Jennifer Crespo, Jefe Oficina Asesora de Planeación</t>
  </si>
  <si>
    <t>YESID ORLANDO DIAZ GARZÓN</t>
  </si>
  <si>
    <t>Gerente General</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</si>
</sst>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quot;$&quot;#,##0_);[Red]\(&quot;$&quot;#,##0\)"/>
  </numFmts>
  <fonts count="5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10"/>
      <name val="Arial"/>
      <family val="2"/>
    </font>
    <font>
      <b/>
      <sz val="10"/>
      <name val="Arial"/>
      <family val="2"/>
    </font>
    <font>
      <sz val="9"/>
      <name val="Arial"/>
      <family val="2"/>
    </font>
    <font>
      <b/>
      <sz val="11"/>
      <name val="Arial"/>
      <family val="2"/>
    </font>
    <font>
      <b/>
      <sz val="8"/>
      <name val="Arial"/>
      <family val="2"/>
    </font>
    <font>
      <b/>
      <sz val="9"/>
      <name val="Arial"/>
      <family val="2"/>
    </font>
    <font>
      <sz val="9"/>
      <name val="Calibri"/>
      <family val="2"/>
    </font>
    <font>
      <sz val="9"/>
      <color indexed="60"/>
      <name val="Arial"/>
      <family val="2"/>
    </font>
    <font>
      <sz val="11"/>
      <name val="Calibri"/>
      <family val="2"/>
    </font>
    <font>
      <vertAlign val="subscript"/>
      <sz val="9"/>
      <name val="Arial"/>
      <family val="2"/>
    </font>
    <font>
      <sz val="8"/>
      <name val="Arial"/>
      <family val="2"/>
    </font>
    <font>
      <sz val="9"/>
      <color indexed="8"/>
      <name val="Arial"/>
      <family val="2"/>
    </font>
    <font>
      <sz val="9"/>
      <color indexed="10"/>
      <name val="Arial"/>
      <family val="2"/>
    </font>
    <font>
      <sz val="11"/>
      <name val="Arial"/>
      <family val="2"/>
    </font>
    <font>
      <b/>
      <sz val="10"/>
      <color indexed="8"/>
      <name val="Arial"/>
      <family val="2"/>
    </font>
    <font>
      <sz val="10"/>
      <color indexed="8"/>
      <name val="Arial"/>
      <family val="2"/>
    </font>
    <font>
      <b/>
      <sz val="11"/>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sz val="9"/>
      <color rgb="FFFF0000"/>
      <name val="Arial"/>
      <family val="2"/>
    </font>
    <font>
      <b/>
      <sz val="10"/>
      <color rgb="FF000000"/>
      <name val="Arial"/>
      <family val="2"/>
    </font>
    <font>
      <sz val="10"/>
      <color rgb="FF000000"/>
      <name val="Arial"/>
      <family val="2"/>
    </font>
    <font>
      <b/>
      <sz val="11"/>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right/>
      <top style="thin"/>
      <bottom/>
    </border>
    <border>
      <left/>
      <right style="thin"/>
      <top style="thin"/>
      <bottom/>
    </border>
    <border>
      <left style="thin"/>
      <right>
        <color indexed="63"/>
      </right>
      <top>
        <color indexed="63"/>
      </top>
      <bottom style="thin"/>
    </border>
    <border>
      <left>
        <color indexed="63"/>
      </left>
      <right>
        <color indexed="63"/>
      </right>
      <top>
        <color indexed="63"/>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68">
    <xf numFmtId="0" fontId="0" fillId="0" borderId="0" xfId="0" applyFont="1" applyAlignment="1">
      <alignment/>
    </xf>
    <xf numFmtId="0" fontId="18" fillId="33" borderId="10" xfId="0" applyFont="1" applyFill="1" applyBorder="1" applyAlignment="1">
      <alignment horizontal="center" vertical="center" wrapText="1"/>
    </xf>
    <xf numFmtId="0" fontId="19" fillId="33" borderId="11" xfId="0" applyFont="1" applyFill="1" applyBorder="1" applyAlignment="1">
      <alignment horizontal="left" vertical="center" wrapText="1"/>
    </xf>
    <xf numFmtId="0" fontId="19" fillId="33" borderId="12"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20" fillId="33" borderId="11" xfId="0" applyFont="1" applyFill="1" applyBorder="1" applyAlignment="1">
      <alignment horizontal="left" vertical="center" wrapText="1"/>
    </xf>
    <xf numFmtId="0" fontId="20" fillId="33" borderId="12" xfId="0" applyFont="1" applyFill="1" applyBorder="1" applyAlignment="1">
      <alignment horizontal="left" vertical="center" wrapText="1"/>
    </xf>
    <xf numFmtId="0" fontId="20" fillId="33" borderId="13" xfId="0" applyFont="1" applyFill="1" applyBorder="1" applyAlignment="1">
      <alignment horizontal="left" vertical="center" wrapText="1"/>
    </xf>
    <xf numFmtId="0" fontId="21" fillId="33" borderId="0" xfId="0" applyFont="1" applyFill="1" applyAlignment="1">
      <alignment/>
    </xf>
    <xf numFmtId="0" fontId="22" fillId="33" borderId="10" xfId="0" applyFont="1" applyFill="1" applyBorder="1" applyAlignment="1">
      <alignment horizontal="center" vertical="center" wrapText="1"/>
    </xf>
    <xf numFmtId="0" fontId="22" fillId="33" borderId="10" xfId="0" applyFont="1" applyFill="1" applyBorder="1" applyAlignment="1">
      <alignment horizontal="center" vertical="center"/>
    </xf>
    <xf numFmtId="0" fontId="20" fillId="34" borderId="14" xfId="0" applyFont="1" applyFill="1" applyBorder="1" applyAlignment="1">
      <alignment horizontal="center" vertical="center"/>
    </xf>
    <xf numFmtId="0" fontId="20" fillId="34" borderId="15" xfId="0" applyFont="1" applyFill="1" applyBorder="1" applyAlignment="1">
      <alignment horizontal="center" vertical="center"/>
    </xf>
    <xf numFmtId="0" fontId="20" fillId="34" borderId="16" xfId="0" applyFont="1" applyFill="1" applyBorder="1" applyAlignment="1">
      <alignment horizontal="center" vertical="center"/>
    </xf>
    <xf numFmtId="0" fontId="20" fillId="34" borderId="10" xfId="0" applyFont="1" applyFill="1" applyBorder="1" applyAlignment="1">
      <alignment horizontal="center" vertical="center"/>
    </xf>
    <xf numFmtId="0" fontId="21" fillId="33" borderId="17" xfId="0" applyFont="1" applyFill="1" applyBorder="1" applyAlignment="1">
      <alignment horizontal="justify" vertical="center" wrapText="1"/>
    </xf>
    <xf numFmtId="0" fontId="21" fillId="33" borderId="18" xfId="0" applyFont="1" applyFill="1" applyBorder="1" applyAlignment="1">
      <alignment horizontal="justify" vertical="center" wrapText="1"/>
    </xf>
    <xf numFmtId="0" fontId="21" fillId="33" borderId="19" xfId="0" applyFont="1" applyFill="1" applyBorder="1" applyAlignment="1">
      <alignment horizontal="justify" vertical="center" wrapText="1"/>
    </xf>
    <xf numFmtId="0" fontId="23" fillId="33" borderId="10" xfId="0" applyFont="1" applyFill="1" applyBorder="1" applyAlignment="1">
      <alignment horizontal="justify" vertical="center" wrapText="1"/>
    </xf>
    <xf numFmtId="0" fontId="23" fillId="33" borderId="10"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4" fillId="33" borderId="12" xfId="0" applyFont="1" applyFill="1" applyBorder="1" applyAlignment="1">
      <alignment horizontal="center" vertical="center" wrapText="1"/>
    </xf>
    <xf numFmtId="1" fontId="24" fillId="33" borderId="10" xfId="0" applyNumberFormat="1" applyFont="1" applyFill="1" applyBorder="1" applyAlignment="1">
      <alignment horizontal="center" vertical="center" wrapText="1"/>
    </xf>
    <xf numFmtId="1" fontId="23" fillId="33" borderId="10" xfId="0" applyNumberFormat="1" applyFont="1" applyFill="1" applyBorder="1" applyAlignment="1">
      <alignment horizontal="center" vertical="center" wrapText="1"/>
    </xf>
    <xf numFmtId="0" fontId="25" fillId="33" borderId="10" xfId="0" applyFont="1" applyFill="1" applyBorder="1" applyAlignment="1">
      <alignment horizontal="justify" vertical="center" wrapText="1"/>
    </xf>
    <xf numFmtId="0" fontId="21" fillId="33" borderId="10" xfId="0" applyFont="1" applyFill="1" applyBorder="1" applyAlignment="1">
      <alignment horizontal="justify" vertical="center" wrapText="1"/>
    </xf>
    <xf numFmtId="0" fontId="21" fillId="33" borderId="10" xfId="0" applyFont="1" applyFill="1" applyBorder="1" applyAlignment="1">
      <alignment horizontal="justify" vertical="center"/>
    </xf>
    <xf numFmtId="9" fontId="21" fillId="33" borderId="10" xfId="0" applyNumberFormat="1" applyFont="1" applyFill="1" applyBorder="1" applyAlignment="1">
      <alignment horizontal="center" vertical="center"/>
    </xf>
    <xf numFmtId="9" fontId="21" fillId="33" borderId="11" xfId="0" applyNumberFormat="1" applyFont="1" applyFill="1" applyBorder="1" applyAlignment="1">
      <alignment horizontal="center" vertical="center"/>
    </xf>
    <xf numFmtId="9" fontId="21" fillId="33" borderId="11" xfId="53" applyFont="1" applyFill="1" applyBorder="1" applyAlignment="1">
      <alignment horizontal="center" vertical="center"/>
    </xf>
    <xf numFmtId="0" fontId="21" fillId="33" borderId="16" xfId="0" applyFont="1" applyFill="1" applyBorder="1" applyAlignment="1">
      <alignment vertical="center" wrapText="1"/>
    </xf>
    <xf numFmtId="0" fontId="21" fillId="33" borderId="10" xfId="0" applyFont="1" applyFill="1" applyBorder="1" applyAlignment="1">
      <alignment horizontal="justify" vertical="center" wrapText="1"/>
    </xf>
    <xf numFmtId="0" fontId="23" fillId="33" borderId="13" xfId="0" applyFont="1" applyFill="1" applyBorder="1" applyAlignment="1">
      <alignment horizontal="center" vertical="center" wrapText="1"/>
    </xf>
    <xf numFmtId="1" fontId="24" fillId="33" borderId="11" xfId="0" applyNumberFormat="1" applyFont="1" applyFill="1" applyBorder="1" applyAlignment="1">
      <alignment horizontal="center" vertical="center" wrapText="1"/>
    </xf>
    <xf numFmtId="0" fontId="21" fillId="33" borderId="20" xfId="0" applyFont="1" applyFill="1" applyBorder="1" applyAlignment="1">
      <alignment horizontal="justify" vertical="center" wrapText="1"/>
    </xf>
    <xf numFmtId="0" fontId="21" fillId="33" borderId="20" xfId="0" applyFont="1" applyFill="1" applyBorder="1" applyAlignment="1">
      <alignment horizontal="justify" vertical="center" wrapText="1"/>
    </xf>
    <xf numFmtId="0" fontId="21" fillId="33" borderId="10" xfId="0" applyFont="1" applyFill="1" applyBorder="1" applyAlignment="1">
      <alignment horizontal="center" vertical="center" wrapText="1"/>
    </xf>
    <xf numFmtId="9" fontId="21" fillId="33" borderId="11" xfId="0" applyNumberFormat="1" applyFont="1" applyFill="1" applyBorder="1" applyAlignment="1">
      <alignment horizontal="center" vertical="center" wrapText="1"/>
    </xf>
    <xf numFmtId="0" fontId="25" fillId="33" borderId="21" xfId="0" applyFont="1" applyFill="1" applyBorder="1" applyAlignment="1">
      <alignment horizontal="justify" vertical="center" wrapText="1"/>
    </xf>
    <xf numFmtId="0" fontId="21" fillId="33" borderId="20" xfId="0" applyFont="1" applyFill="1" applyBorder="1" applyAlignment="1">
      <alignment horizontal="left" vertical="center" wrapText="1"/>
    </xf>
    <xf numFmtId="0" fontId="21" fillId="33" borderId="10" xfId="0" applyFont="1" applyFill="1" applyBorder="1" applyAlignment="1">
      <alignment horizontal="center" vertical="center"/>
    </xf>
    <xf numFmtId="0" fontId="21" fillId="33" borderId="13" xfId="0" applyFont="1" applyFill="1" applyBorder="1" applyAlignment="1">
      <alignment horizontal="justify" vertical="center"/>
    </xf>
    <xf numFmtId="0" fontId="21" fillId="33" borderId="20" xfId="0" applyFont="1" applyFill="1" applyBorder="1" applyAlignment="1">
      <alignment vertical="center" wrapText="1"/>
    </xf>
    <xf numFmtId="0" fontId="21" fillId="33" borderId="22" xfId="0" applyFont="1" applyFill="1" applyBorder="1" applyAlignment="1">
      <alignment horizontal="center" vertical="center" wrapText="1"/>
    </xf>
    <xf numFmtId="0" fontId="21" fillId="33" borderId="20" xfId="0" applyFont="1" applyFill="1" applyBorder="1" applyAlignment="1">
      <alignment horizontal="left" vertical="center" wrapText="1"/>
    </xf>
    <xf numFmtId="9" fontId="21" fillId="33" borderId="10" xfId="53" applyFont="1" applyFill="1" applyBorder="1" applyAlignment="1">
      <alignment horizontal="center" vertical="center"/>
    </xf>
    <xf numFmtId="0" fontId="21" fillId="33" borderId="21" xfId="0" applyFont="1" applyFill="1" applyBorder="1" applyAlignment="1">
      <alignment horizontal="justify" vertical="center" wrapText="1"/>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21" fillId="33" borderId="13" xfId="0" applyFont="1" applyFill="1" applyBorder="1" applyAlignment="1">
      <alignment horizontal="justify" vertical="center" wrapText="1"/>
    </xf>
    <xf numFmtId="0" fontId="27" fillId="0" borderId="22" xfId="0" applyFont="1" applyBorder="1" applyAlignment="1">
      <alignment horizontal="justify" vertical="center" wrapText="1"/>
    </xf>
    <xf numFmtId="1" fontId="21" fillId="33" borderId="10" xfId="0" applyNumberFormat="1" applyFont="1" applyFill="1" applyBorder="1" applyAlignment="1">
      <alignment horizontal="center"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1" fontId="21" fillId="33" borderId="11" xfId="0" applyNumberFormat="1" applyFont="1" applyFill="1" applyBorder="1" applyAlignment="1">
      <alignment horizontal="center" vertical="center"/>
    </xf>
    <xf numFmtId="0" fontId="21" fillId="0" borderId="22" xfId="0" applyFont="1" applyBorder="1" applyAlignment="1">
      <alignment horizontal="left" vertical="center" wrapText="1"/>
    </xf>
    <xf numFmtId="0" fontId="25" fillId="33" borderId="22" xfId="0" applyFont="1" applyFill="1" applyBorder="1" applyAlignment="1">
      <alignment horizontal="justify" vertical="center" wrapText="1"/>
    </xf>
    <xf numFmtId="9" fontId="21" fillId="33" borderId="10" xfId="0" applyNumberFormat="1" applyFont="1" applyFill="1" applyBorder="1" applyAlignment="1">
      <alignment horizontal="center" vertical="center" wrapText="1"/>
    </xf>
    <xf numFmtId="0" fontId="29" fillId="33" borderId="0" xfId="0" applyFont="1" applyFill="1" applyAlignment="1">
      <alignment horizontal="center"/>
    </xf>
    <xf numFmtId="0" fontId="24" fillId="33" borderId="0" xfId="0" applyFont="1" applyFill="1" applyAlignment="1">
      <alignment horizontal="center"/>
    </xf>
    <xf numFmtId="1" fontId="21" fillId="33" borderId="11" xfId="0" applyNumberFormat="1" applyFont="1" applyFill="1" applyBorder="1" applyAlignment="1">
      <alignment horizontal="center" vertical="center" wrapText="1"/>
    </xf>
    <xf numFmtId="9" fontId="21" fillId="33" borderId="10" xfId="53" applyFont="1" applyFill="1" applyBorder="1" applyAlignment="1">
      <alignment horizontal="center" vertical="center" wrapText="1"/>
    </xf>
    <xf numFmtId="0" fontId="24" fillId="33" borderId="0" xfId="0" applyFont="1" applyFill="1" applyAlignment="1">
      <alignment/>
    </xf>
    <xf numFmtId="0" fontId="21" fillId="33" borderId="10" xfId="0" applyNumberFormat="1" applyFont="1" applyFill="1" applyBorder="1" applyAlignment="1">
      <alignment horizontal="justify" vertical="center"/>
    </xf>
    <xf numFmtId="0" fontId="21" fillId="33" borderId="11" xfId="0" applyFont="1" applyFill="1" applyBorder="1" applyAlignment="1">
      <alignment horizontal="center" vertical="center" wrapText="1"/>
    </xf>
    <xf numFmtId="0" fontId="27" fillId="33" borderId="21" xfId="0" applyFont="1" applyFill="1" applyBorder="1" applyAlignment="1">
      <alignment horizontal="justify" vertical="center" wrapText="1"/>
    </xf>
    <xf numFmtId="0" fontId="27" fillId="33" borderId="22" xfId="0" applyFont="1" applyFill="1" applyBorder="1" applyAlignment="1">
      <alignment horizontal="justify" vertical="center" wrapText="1"/>
    </xf>
    <xf numFmtId="0" fontId="21" fillId="33" borderId="16" xfId="0" applyFont="1" applyFill="1" applyBorder="1" applyAlignment="1">
      <alignment horizontal="justify" vertical="center" wrapText="1"/>
    </xf>
    <xf numFmtId="0" fontId="21" fillId="33" borderId="20" xfId="0" applyFont="1" applyFill="1" applyBorder="1" applyAlignment="1">
      <alignment horizontal="justify" vertical="center"/>
    </xf>
    <xf numFmtId="0" fontId="21" fillId="33" borderId="20" xfId="0" applyFont="1" applyFill="1" applyBorder="1" applyAlignment="1">
      <alignment horizontal="center" vertical="center" wrapText="1"/>
    </xf>
    <xf numFmtId="9" fontId="21" fillId="33" borderId="14" xfId="0" applyNumberFormat="1" applyFont="1" applyFill="1" applyBorder="1" applyAlignment="1">
      <alignment horizontal="center" vertical="center" wrapText="1"/>
    </xf>
    <xf numFmtId="0" fontId="27" fillId="0" borderId="10" xfId="0" applyFont="1" applyBorder="1" applyAlignment="1">
      <alignment horizontal="justify" vertical="center" wrapText="1"/>
    </xf>
    <xf numFmtId="0" fontId="23" fillId="33" borderId="20" xfId="0" applyFont="1" applyFill="1" applyBorder="1" applyAlignment="1">
      <alignment horizontal="justify" vertical="center" wrapText="1"/>
    </xf>
    <xf numFmtId="0" fontId="23" fillId="33" borderId="20"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22" xfId="0" applyFont="1" applyFill="1" applyBorder="1" applyAlignment="1">
      <alignment horizontal="justify" vertical="center" wrapText="1"/>
    </xf>
    <xf numFmtId="0" fontId="23" fillId="33" borderId="22" xfId="0" applyFont="1" applyFill="1" applyBorder="1" applyAlignment="1">
      <alignment horizontal="center" vertical="center" wrapText="1"/>
    </xf>
    <xf numFmtId="0" fontId="21" fillId="33" borderId="0" xfId="0" applyFont="1" applyFill="1" applyAlignment="1">
      <alignment/>
    </xf>
    <xf numFmtId="3" fontId="21" fillId="33" borderId="10" xfId="0" applyNumberFormat="1" applyFont="1" applyFill="1" applyBorder="1" applyAlignment="1">
      <alignment horizontal="center" vertical="center" wrapText="1"/>
    </xf>
    <xf numFmtId="0" fontId="21" fillId="0" borderId="10" xfId="0" applyFont="1" applyFill="1" applyBorder="1" applyAlignment="1">
      <alignment horizontal="justify" vertical="center"/>
    </xf>
    <xf numFmtId="3" fontId="21" fillId="0" borderId="10" xfId="0" applyNumberFormat="1" applyFont="1" applyFill="1" applyBorder="1" applyAlignment="1">
      <alignment horizontal="center" vertical="center" wrapText="1"/>
    </xf>
    <xf numFmtId="9" fontId="21" fillId="0" borderId="11" xfId="0" applyNumberFormat="1" applyFont="1" applyFill="1" applyBorder="1" applyAlignment="1">
      <alignment horizontal="center" vertical="center" wrapText="1"/>
    </xf>
    <xf numFmtId="0" fontId="21" fillId="0" borderId="13" xfId="0" applyFont="1" applyFill="1" applyBorder="1" applyAlignment="1">
      <alignment horizontal="justify" vertical="center" wrapText="1"/>
    </xf>
    <xf numFmtId="0" fontId="21" fillId="33" borderId="22" xfId="0" applyFont="1" applyFill="1" applyBorder="1" applyAlignment="1">
      <alignment horizontal="justify" vertical="center" wrapText="1"/>
    </xf>
    <xf numFmtId="10" fontId="21" fillId="33" borderId="10" xfId="0" applyNumberFormat="1" applyFont="1" applyFill="1" applyBorder="1" applyAlignment="1">
      <alignment horizontal="center" vertical="center"/>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0" xfId="0" applyFont="1" applyFill="1" applyBorder="1" applyAlignment="1">
      <alignment vertical="center" wrapText="1"/>
    </xf>
    <xf numFmtId="0" fontId="29" fillId="33" borderId="10" xfId="0" applyFont="1" applyFill="1" applyBorder="1" applyAlignment="1">
      <alignment horizontal="center"/>
    </xf>
    <xf numFmtId="0" fontId="21" fillId="33" borderId="19" xfId="0" applyFont="1" applyFill="1" applyBorder="1" applyAlignment="1">
      <alignment vertical="center" wrapText="1"/>
    </xf>
    <xf numFmtId="0" fontId="21" fillId="33" borderId="0" xfId="0" applyFont="1" applyFill="1" applyAlignment="1">
      <alignment horizontal="justify" vertical="center"/>
    </xf>
    <xf numFmtId="0" fontId="21" fillId="33" borderId="16" xfId="0" applyFont="1" applyFill="1" applyBorder="1" applyAlignment="1">
      <alignment horizontal="justify" vertical="center" wrapText="1"/>
    </xf>
    <xf numFmtId="0" fontId="21" fillId="33" borderId="23" xfId="0" applyFont="1" applyFill="1" applyBorder="1" applyAlignment="1">
      <alignment horizontal="justify" vertical="center" wrapText="1"/>
    </xf>
    <xf numFmtId="0" fontId="21" fillId="33" borderId="22" xfId="0" applyFont="1" applyFill="1" applyBorder="1" applyAlignment="1">
      <alignment horizontal="justify" vertical="center" wrapText="1"/>
    </xf>
    <xf numFmtId="1" fontId="21" fillId="33" borderId="22" xfId="0" applyNumberFormat="1" applyFont="1" applyFill="1" applyBorder="1" applyAlignment="1">
      <alignment horizontal="center" vertical="center" wrapText="1"/>
    </xf>
    <xf numFmtId="9" fontId="21" fillId="33" borderId="22" xfId="53" applyFont="1" applyFill="1" applyBorder="1" applyAlignment="1">
      <alignment horizontal="center" vertical="center" wrapText="1"/>
    </xf>
    <xf numFmtId="0" fontId="21" fillId="33" borderId="19" xfId="0" applyFont="1" applyFill="1" applyBorder="1" applyAlignment="1">
      <alignment horizontal="justify" vertical="center" wrapText="1"/>
    </xf>
    <xf numFmtId="3" fontId="21" fillId="33" borderId="10" xfId="0" applyNumberFormat="1" applyFont="1" applyFill="1" applyBorder="1" applyAlignment="1">
      <alignment horizontal="justify" vertical="center" wrapText="1"/>
    </xf>
    <xf numFmtId="0" fontId="27" fillId="0" borderId="19" xfId="0" applyFont="1" applyBorder="1" applyAlignment="1">
      <alignment horizontal="justify" vertical="center" wrapText="1"/>
    </xf>
    <xf numFmtId="9" fontId="53" fillId="33" borderId="10" xfId="0" applyNumberFormat="1" applyFont="1" applyFill="1" applyBorder="1" applyAlignment="1">
      <alignment horizontal="center" vertical="center"/>
    </xf>
    <xf numFmtId="9" fontId="21" fillId="33" borderId="10" xfId="0" applyNumberFormat="1" applyFont="1" applyFill="1" applyBorder="1" applyAlignment="1">
      <alignment horizontal="justify" vertical="top" wrapText="1"/>
    </xf>
    <xf numFmtId="9" fontId="54" fillId="33" borderId="10" xfId="0" applyNumberFormat="1" applyFont="1" applyFill="1" applyBorder="1" applyAlignment="1">
      <alignment horizontal="center" vertical="center"/>
    </xf>
    <xf numFmtId="9" fontId="53" fillId="33" borderId="10" xfId="0" applyNumberFormat="1" applyFont="1" applyFill="1" applyBorder="1" applyAlignment="1">
      <alignment horizontal="justify" vertical="top" wrapText="1"/>
    </xf>
    <xf numFmtId="9" fontId="53" fillId="33" borderId="10" xfId="0" applyNumberFormat="1" applyFont="1" applyFill="1" applyBorder="1" applyAlignment="1">
      <alignment horizontal="justify" vertical="center" wrapText="1"/>
    </xf>
    <xf numFmtId="9" fontId="21" fillId="33" borderId="10" xfId="0" applyNumberFormat="1" applyFont="1" applyFill="1" applyBorder="1" applyAlignment="1">
      <alignment horizontal="justify" vertical="center" wrapText="1"/>
    </xf>
    <xf numFmtId="9" fontId="30" fillId="33" borderId="10" xfId="0" applyNumberFormat="1" applyFont="1" applyFill="1" applyBorder="1" applyAlignment="1">
      <alignment horizontal="justify" vertical="center" wrapText="1"/>
    </xf>
    <xf numFmtId="0" fontId="27" fillId="0" borderId="22" xfId="0" applyFont="1" applyBorder="1" applyAlignment="1">
      <alignment wrapText="1"/>
    </xf>
    <xf numFmtId="0" fontId="21" fillId="33" borderId="0" xfId="0" applyFont="1" applyFill="1" applyAlignment="1">
      <alignment horizontal="center"/>
    </xf>
    <xf numFmtId="0" fontId="27" fillId="0" borderId="21" xfId="0" applyFont="1" applyBorder="1" applyAlignment="1">
      <alignment horizontal="justify" vertical="center" wrapText="1"/>
    </xf>
    <xf numFmtId="0" fontId="21" fillId="0" borderId="10" xfId="0" applyFont="1" applyFill="1" applyBorder="1" applyAlignment="1">
      <alignment horizontal="justify" vertical="center" wrapText="1"/>
    </xf>
    <xf numFmtId="1" fontId="21" fillId="0" borderId="10" xfId="0" applyNumberFormat="1" applyFont="1" applyFill="1" applyBorder="1" applyAlignment="1">
      <alignment horizontal="center" vertical="center" wrapText="1"/>
    </xf>
    <xf numFmtId="0" fontId="0" fillId="0" borderId="22" xfId="0" applyBorder="1" applyAlignment="1">
      <alignment horizontal="justify" vertical="center" wrapText="1"/>
    </xf>
    <xf numFmtId="0" fontId="21" fillId="33" borderId="11" xfId="0" applyFont="1" applyFill="1" applyBorder="1" applyAlignment="1">
      <alignment horizontal="justify" vertical="center" wrapText="1"/>
    </xf>
    <xf numFmtId="0" fontId="21" fillId="33" borderId="10" xfId="0" applyFont="1" applyFill="1" applyBorder="1" applyAlignment="1">
      <alignment vertical="center" wrapText="1"/>
    </xf>
    <xf numFmtId="0" fontId="27" fillId="0" borderId="10" xfId="0" applyFont="1" applyBorder="1" applyAlignment="1">
      <alignment vertical="center" wrapText="1"/>
    </xf>
    <xf numFmtId="0" fontId="27" fillId="33" borderId="10" xfId="0" applyFont="1" applyFill="1" applyBorder="1" applyAlignment="1">
      <alignment horizontal="justify" vertical="center" wrapText="1"/>
    </xf>
    <xf numFmtId="0" fontId="21" fillId="33"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9" fontId="21" fillId="0" borderId="10" xfId="0" applyNumberFormat="1" applyFont="1" applyFill="1" applyBorder="1" applyAlignment="1">
      <alignment horizontal="justify" vertical="center" wrapText="1"/>
    </xf>
    <xf numFmtId="0" fontId="21" fillId="0" borderId="10" xfId="0" applyFont="1" applyFill="1" applyBorder="1" applyAlignment="1">
      <alignment horizontal="center" vertical="center"/>
    </xf>
    <xf numFmtId="0" fontId="20" fillId="34" borderId="11" xfId="0" applyFont="1" applyFill="1" applyBorder="1" applyAlignment="1">
      <alignment horizontal="center" vertical="center"/>
    </xf>
    <xf numFmtId="0" fontId="20" fillId="34" borderId="12" xfId="0" applyFont="1" applyFill="1" applyBorder="1" applyAlignment="1">
      <alignment horizontal="center" vertical="center"/>
    </xf>
    <xf numFmtId="0" fontId="20" fillId="34" borderId="13" xfId="0" applyFont="1" applyFill="1" applyBorder="1" applyAlignment="1">
      <alignment horizontal="center" vertical="center"/>
    </xf>
    <xf numFmtId="10" fontId="21" fillId="33" borderId="10" xfId="0" applyNumberFormat="1" applyFont="1" applyFill="1" applyBorder="1" applyAlignment="1">
      <alignment horizontal="center" vertical="center" wrapText="1"/>
    </xf>
    <xf numFmtId="164" fontId="21" fillId="33" borderId="10" xfId="0" applyNumberFormat="1" applyFont="1" applyFill="1" applyBorder="1" applyAlignment="1">
      <alignment horizontal="center" vertical="center" wrapText="1"/>
    </xf>
    <xf numFmtId="0" fontId="27" fillId="33" borderId="10" xfId="0" applyFont="1" applyFill="1" applyBorder="1" applyAlignment="1">
      <alignment vertical="center" wrapText="1"/>
    </xf>
    <xf numFmtId="0" fontId="21" fillId="33" borderId="13" xfId="0" applyFont="1" applyFill="1" applyBorder="1" applyAlignment="1">
      <alignment vertical="center" wrapText="1"/>
    </xf>
    <xf numFmtId="0" fontId="32" fillId="33" borderId="21" xfId="0" applyFont="1" applyFill="1" applyBorder="1" applyAlignment="1">
      <alignment horizontal="justify" vertical="center" wrapText="1"/>
    </xf>
    <xf numFmtId="0" fontId="20" fillId="34" borderId="11"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19" fillId="33" borderId="10" xfId="0" applyFont="1" applyFill="1" applyBorder="1" applyAlignment="1">
      <alignment horizontal="justify" vertical="center" wrapText="1"/>
    </xf>
    <xf numFmtId="0" fontId="21" fillId="0" borderId="21" xfId="0" applyFont="1" applyBorder="1" applyAlignment="1">
      <alignment horizontal="justify" vertical="center" wrapText="1"/>
    </xf>
    <xf numFmtId="0" fontId="21" fillId="0" borderId="22" xfId="0" applyFont="1" applyBorder="1" applyAlignment="1">
      <alignment horizontal="justify" vertical="center" wrapText="1"/>
    </xf>
    <xf numFmtId="9" fontId="21" fillId="0" borderId="10" xfId="0" applyNumberFormat="1" applyFont="1" applyFill="1" applyBorder="1" applyAlignment="1">
      <alignment horizontal="center" vertical="center"/>
    </xf>
    <xf numFmtId="9" fontId="21" fillId="0" borderId="11" xfId="0" applyNumberFormat="1" applyFont="1" applyFill="1" applyBorder="1" applyAlignment="1">
      <alignment horizontal="center" vertical="center"/>
    </xf>
    <xf numFmtId="0" fontId="23" fillId="33" borderId="12" xfId="0" applyFont="1" applyFill="1" applyBorder="1" applyAlignment="1">
      <alignment horizontal="center" vertical="center" wrapText="1"/>
    </xf>
    <xf numFmtId="1" fontId="23" fillId="33" borderId="11" xfId="0" applyNumberFormat="1" applyFont="1" applyFill="1" applyBorder="1" applyAlignment="1">
      <alignment horizontal="center" vertical="center" wrapText="1"/>
    </xf>
    <xf numFmtId="0" fontId="29" fillId="33" borderId="0" xfId="0" applyFont="1" applyFill="1" applyAlignment="1">
      <alignment/>
    </xf>
    <xf numFmtId="0" fontId="21" fillId="0" borderId="10" xfId="0" applyFont="1" applyFill="1" applyBorder="1" applyAlignment="1">
      <alignment horizontal="center" vertical="center" wrapText="1"/>
    </xf>
    <xf numFmtId="10" fontId="21" fillId="33" borderId="11" xfId="47" applyNumberFormat="1" applyFont="1" applyFill="1" applyBorder="1" applyAlignment="1">
      <alignment horizontal="center" vertical="center" wrapText="1"/>
    </xf>
    <xf numFmtId="0" fontId="21" fillId="33" borderId="13" xfId="0" applyFont="1" applyFill="1" applyBorder="1" applyAlignment="1">
      <alignment horizontal="left" vertical="center"/>
    </xf>
    <xf numFmtId="0" fontId="21" fillId="33" borderId="10" xfId="0" applyFont="1" applyFill="1" applyBorder="1" applyAlignment="1">
      <alignment horizontal="left" vertical="center"/>
    </xf>
    <xf numFmtId="0" fontId="21" fillId="33" borderId="15" xfId="0" applyFont="1" applyFill="1" applyBorder="1" applyAlignment="1">
      <alignment/>
    </xf>
    <xf numFmtId="0" fontId="24" fillId="33" borderId="15" xfId="0" applyFont="1" applyFill="1" applyBorder="1" applyAlignment="1">
      <alignment/>
    </xf>
    <xf numFmtId="0" fontId="24" fillId="33" borderId="0" xfId="0" applyFont="1" applyFill="1" applyBorder="1" applyAlignment="1">
      <alignment horizontal="right"/>
    </xf>
    <xf numFmtId="0" fontId="24" fillId="33" borderId="15" xfId="0" applyFont="1" applyFill="1" applyBorder="1" applyAlignment="1">
      <alignment horizontal="right"/>
    </xf>
    <xf numFmtId="0" fontId="21" fillId="33" borderId="0" xfId="0" applyFont="1" applyFill="1" applyBorder="1" applyAlignment="1">
      <alignment horizontal="left"/>
    </xf>
    <xf numFmtId="1" fontId="21" fillId="33" borderId="0" xfId="0" applyNumberFormat="1" applyFont="1" applyFill="1" applyAlignment="1">
      <alignment horizontal="center"/>
    </xf>
    <xf numFmtId="0" fontId="55" fillId="0" borderId="0" xfId="0" applyFont="1" applyBorder="1" applyAlignment="1">
      <alignment horizontal="center" vertical="top" wrapText="1"/>
    </xf>
    <xf numFmtId="0" fontId="56" fillId="0" borderId="0" xfId="0" applyFont="1" applyBorder="1" applyAlignment="1">
      <alignment vertical="top" wrapText="1"/>
    </xf>
    <xf numFmtId="0" fontId="56" fillId="0" borderId="0" xfId="0" applyFont="1" applyBorder="1" applyAlignment="1">
      <alignment horizontal="center" wrapText="1"/>
    </xf>
    <xf numFmtId="0" fontId="56" fillId="0" borderId="0" xfId="0" applyFont="1" applyBorder="1" applyAlignment="1">
      <alignment/>
    </xf>
    <xf numFmtId="166" fontId="56" fillId="35" borderId="0" xfId="0" applyNumberFormat="1" applyFont="1" applyFill="1" applyBorder="1" applyAlignment="1">
      <alignment/>
    </xf>
    <xf numFmtId="0" fontId="56" fillId="35" borderId="0" xfId="0" applyFont="1" applyFill="1" applyBorder="1" applyAlignment="1">
      <alignment horizontal="center" wrapText="1"/>
    </xf>
    <xf numFmtId="166" fontId="56" fillId="35" borderId="0" xfId="0" applyNumberFormat="1" applyFont="1" applyFill="1" applyBorder="1" applyAlignment="1">
      <alignment wrapText="1"/>
    </xf>
    <xf numFmtId="0" fontId="56" fillId="0" borderId="0" xfId="0" applyFont="1" applyBorder="1" applyAlignment="1">
      <alignment horizontal="justify" vertical="top" wrapText="1"/>
    </xf>
    <xf numFmtId="0" fontId="21" fillId="33" borderId="18" xfId="0" applyFont="1" applyFill="1" applyBorder="1" applyAlignment="1">
      <alignment horizontal="center"/>
    </xf>
    <xf numFmtId="0" fontId="21" fillId="33" borderId="0" xfId="0" applyFont="1" applyFill="1" applyBorder="1" applyAlignment="1">
      <alignment horizontal="justify" vertical="center"/>
    </xf>
    <xf numFmtId="1" fontId="21" fillId="33" borderId="0" xfId="0" applyNumberFormat="1" applyFont="1" applyFill="1" applyBorder="1" applyAlignment="1">
      <alignment horizontal="center"/>
    </xf>
    <xf numFmtId="0" fontId="54" fillId="33" borderId="0" xfId="0" applyFont="1" applyFill="1" applyAlignment="1">
      <alignment/>
    </xf>
    <xf numFmtId="0" fontId="57" fillId="0" borderId="15" xfId="0" applyFont="1" applyBorder="1" applyAlignment="1">
      <alignment horizontal="center"/>
    </xf>
    <xf numFmtId="0" fontId="57" fillId="0" borderId="0" xfId="0" applyFont="1" applyBorder="1" applyAlignment="1">
      <alignment/>
    </xf>
    <xf numFmtId="0" fontId="58" fillId="0" borderId="0" xfId="0" applyFont="1" applyAlignment="1">
      <alignment horizontal="center"/>
    </xf>
    <xf numFmtId="0" fontId="58" fillId="0" borderId="0" xfId="0" applyFont="1" applyAlignment="1">
      <alignment/>
    </xf>
    <xf numFmtId="0" fontId="55" fillId="0" borderId="0" xfId="0" applyFont="1" applyBorder="1" applyAlignment="1">
      <alignment horizontal="center" wrapText="1"/>
    </xf>
    <xf numFmtId="166" fontId="55" fillId="0" borderId="0" xfId="0" applyNumberFormat="1" applyFont="1" applyBorder="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1228725</xdr:colOff>
      <xdr:row>0</xdr:row>
      <xdr:rowOff>9525</xdr:rowOff>
    </xdr:from>
    <xdr:to>
      <xdr:col>1</xdr:col>
      <xdr:colOff>1143000</xdr:colOff>
      <xdr:row>3</xdr:row>
      <xdr:rowOff>0</xdr:rowOff>
    </xdr:to>
    <xdr:pic>
      <xdr:nvPicPr>
        <xdr:cNvPr id="1" name="Imagen 1"/>
        <xdr:cNvPicPr preferRelativeResize="1">
          <a:picLocks noChangeAspect="1"/>
        </xdr:cNvPicPr>
      </xdr:nvPicPr>
      <xdr:blipFill>
        <a:blip r:embed="rId1"/>
        <a:srcRect l="20875" t="13375" r="18865" b="22401"/>
        <a:stretch>
          <a:fillRect/>
        </a:stretch>
      </xdr:blipFill>
      <xdr:spPr>
        <a:xfrm>
          <a:off x="1228725" y="9525"/>
          <a:ext cx="168592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05"/>
  <sheetViews>
    <sheetView tabSelected="1" zoomScale="90" zoomScaleNormal="90" zoomScalePageLayoutView="0" workbookViewId="0" topLeftCell="A187">
      <selection activeCell="C190" sqref="C190:C191"/>
    </sheetView>
  </sheetViews>
  <sheetFormatPr defaultColWidth="11.421875" defaultRowHeight="15"/>
  <cols>
    <col min="1" max="1" width="26.57421875" style="8" customWidth="1"/>
    <col min="2" max="2" width="41.28125" style="8" customWidth="1"/>
    <col min="3" max="3" width="49.140625" style="91" customWidth="1"/>
    <col min="4" max="4" width="21.00390625" style="91" customWidth="1"/>
    <col min="5" max="5" width="8.28125" style="149" customWidth="1"/>
    <col min="6" max="6" width="10.28125" style="149" customWidth="1"/>
    <col min="7" max="7" width="10.140625" style="149" customWidth="1"/>
    <col min="8" max="8" width="39.140625" style="149" customWidth="1"/>
    <col min="9" max="9" width="22.00390625" style="149" customWidth="1"/>
    <col min="10" max="16384" width="11.421875" style="8" customWidth="1"/>
  </cols>
  <sheetData>
    <row r="1" spans="1:9" ht="33" customHeight="1">
      <c r="A1" s="1"/>
      <c r="B1" s="1"/>
      <c r="C1" s="2" t="s">
        <v>0</v>
      </c>
      <c r="D1" s="3"/>
      <c r="E1" s="4"/>
      <c r="F1" s="5" t="s">
        <v>1</v>
      </c>
      <c r="G1" s="6"/>
      <c r="H1" s="6"/>
      <c r="I1" s="7"/>
    </row>
    <row r="2" spans="1:9" ht="33" customHeight="1">
      <c r="A2" s="1"/>
      <c r="B2" s="1"/>
      <c r="C2" s="2" t="s">
        <v>2</v>
      </c>
      <c r="D2" s="3"/>
      <c r="E2" s="4"/>
      <c r="F2" s="5" t="s">
        <v>3</v>
      </c>
      <c r="G2" s="6"/>
      <c r="H2" s="6"/>
      <c r="I2" s="7"/>
    </row>
    <row r="3" spans="1:9" ht="39" customHeight="1">
      <c r="A3" s="1"/>
      <c r="B3" s="1"/>
      <c r="C3" s="2" t="s">
        <v>4</v>
      </c>
      <c r="D3" s="3"/>
      <c r="E3" s="4"/>
      <c r="F3" s="5" t="s">
        <v>5</v>
      </c>
      <c r="G3" s="6"/>
      <c r="H3" s="6"/>
      <c r="I3" s="7"/>
    </row>
    <row r="4" spans="1:9" ht="32.25" customHeight="1">
      <c r="A4" s="9" t="s">
        <v>6</v>
      </c>
      <c r="B4" s="10"/>
      <c r="C4" s="10"/>
      <c r="D4" s="10"/>
      <c r="E4" s="10"/>
      <c r="F4" s="10"/>
      <c r="G4" s="10"/>
      <c r="H4" s="10"/>
      <c r="I4" s="10"/>
    </row>
    <row r="5" spans="1:9" ht="21" customHeight="1">
      <c r="A5" s="11" t="s">
        <v>7</v>
      </c>
      <c r="B5" s="12"/>
      <c r="C5" s="12"/>
      <c r="D5" s="12"/>
      <c r="E5" s="12"/>
      <c r="F5" s="12"/>
      <c r="G5" s="12"/>
      <c r="H5" s="12"/>
      <c r="I5" s="13"/>
    </row>
    <row r="6" spans="1:9" ht="27" customHeight="1">
      <c r="A6" s="14" t="s">
        <v>8</v>
      </c>
      <c r="B6" s="14"/>
      <c r="C6" s="14"/>
      <c r="D6" s="14"/>
      <c r="E6" s="14"/>
      <c r="F6" s="14"/>
      <c r="G6" s="14"/>
      <c r="H6" s="14"/>
      <c r="I6" s="14"/>
    </row>
    <row r="7" spans="1:9" ht="29.25" customHeight="1">
      <c r="A7" s="15" t="s">
        <v>9</v>
      </c>
      <c r="B7" s="16"/>
      <c r="C7" s="16"/>
      <c r="D7" s="16"/>
      <c r="E7" s="16"/>
      <c r="F7" s="16"/>
      <c r="G7" s="16"/>
      <c r="H7" s="16"/>
      <c r="I7" s="17"/>
    </row>
    <row r="8" spans="1:9" ht="30" customHeight="1">
      <c r="A8" s="18"/>
      <c r="B8" s="19" t="s">
        <v>10</v>
      </c>
      <c r="C8" s="19" t="s">
        <v>11</v>
      </c>
      <c r="D8" s="19" t="s">
        <v>12</v>
      </c>
      <c r="E8" s="20" t="s">
        <v>13</v>
      </c>
      <c r="F8" s="21"/>
      <c r="G8" s="19" t="s">
        <v>14</v>
      </c>
      <c r="H8" s="19"/>
      <c r="I8" s="19" t="s">
        <v>15</v>
      </c>
    </row>
    <row r="9" spans="1:9" ht="40.5" customHeight="1">
      <c r="A9" s="18"/>
      <c r="B9" s="19"/>
      <c r="C9" s="19"/>
      <c r="D9" s="19"/>
      <c r="E9" s="22" t="s">
        <v>16</v>
      </c>
      <c r="F9" s="22" t="s">
        <v>17</v>
      </c>
      <c r="G9" s="23" t="s">
        <v>18</v>
      </c>
      <c r="H9" s="23" t="s">
        <v>19</v>
      </c>
      <c r="I9" s="19"/>
    </row>
    <row r="10" spans="1:9" ht="356.25" customHeight="1">
      <c r="A10" s="24" t="s">
        <v>20</v>
      </c>
      <c r="B10" s="25" t="s">
        <v>21</v>
      </c>
      <c r="C10" s="26" t="s">
        <v>22</v>
      </c>
      <c r="D10" s="26" t="s">
        <v>23</v>
      </c>
      <c r="E10" s="27">
        <v>0</v>
      </c>
      <c r="F10" s="28">
        <v>0.9</v>
      </c>
      <c r="G10" s="29">
        <v>0.98</v>
      </c>
      <c r="H10" s="25" t="s">
        <v>24</v>
      </c>
      <c r="I10" s="30" t="s">
        <v>25</v>
      </c>
    </row>
    <row r="11" spans="1:9" ht="20.25" customHeight="1">
      <c r="A11" s="14" t="s">
        <v>26</v>
      </c>
      <c r="B11" s="14"/>
      <c r="C11" s="14"/>
      <c r="D11" s="14"/>
      <c r="E11" s="14"/>
      <c r="F11" s="14"/>
      <c r="G11" s="14"/>
      <c r="H11" s="14"/>
      <c r="I11" s="14"/>
    </row>
    <row r="12" spans="1:9" ht="37.5" customHeight="1">
      <c r="A12" s="31" t="s">
        <v>27</v>
      </c>
      <c r="B12" s="31"/>
      <c r="C12" s="31"/>
      <c r="D12" s="31"/>
      <c r="E12" s="31"/>
      <c r="F12" s="31"/>
      <c r="G12" s="31"/>
      <c r="H12" s="31"/>
      <c r="I12" s="31"/>
    </row>
    <row r="13" spans="1:9" ht="12">
      <c r="A13" s="18" t="s">
        <v>28</v>
      </c>
      <c r="B13" s="19" t="s">
        <v>10</v>
      </c>
      <c r="C13" s="19" t="s">
        <v>11</v>
      </c>
      <c r="D13" s="19" t="s">
        <v>12</v>
      </c>
      <c r="E13" s="20" t="s">
        <v>13</v>
      </c>
      <c r="F13" s="21"/>
      <c r="G13" s="19" t="s">
        <v>14</v>
      </c>
      <c r="H13" s="19"/>
      <c r="I13" s="32" t="s">
        <v>15</v>
      </c>
    </row>
    <row r="14" spans="1:9" ht="36">
      <c r="A14" s="18"/>
      <c r="B14" s="19"/>
      <c r="C14" s="19"/>
      <c r="D14" s="19"/>
      <c r="E14" s="22" t="s">
        <v>16</v>
      </c>
      <c r="F14" s="33" t="s">
        <v>17</v>
      </c>
      <c r="G14" s="23" t="s">
        <v>18</v>
      </c>
      <c r="H14" s="23" t="s">
        <v>19</v>
      </c>
      <c r="I14" s="32"/>
    </row>
    <row r="15" spans="1:9" ht="180">
      <c r="A15" s="34" t="s">
        <v>29</v>
      </c>
      <c r="B15" s="35" t="s">
        <v>30</v>
      </c>
      <c r="C15" s="35" t="s">
        <v>31</v>
      </c>
      <c r="D15" s="25" t="s">
        <v>32</v>
      </c>
      <c r="E15" s="36">
        <v>0</v>
      </c>
      <c r="F15" s="37">
        <v>1</v>
      </c>
      <c r="G15" s="37">
        <f>4/4</f>
        <v>1</v>
      </c>
      <c r="H15" s="25" t="s">
        <v>33</v>
      </c>
      <c r="I15" s="30" t="s">
        <v>34</v>
      </c>
    </row>
    <row r="16" spans="1:9" ht="197.25" customHeight="1">
      <c r="A16" s="38"/>
      <c r="B16" s="39" t="s">
        <v>35</v>
      </c>
      <c r="C16" s="25" t="s">
        <v>36</v>
      </c>
      <c r="D16" s="26" t="s">
        <v>37</v>
      </c>
      <c r="E16" s="40">
        <v>0</v>
      </c>
      <c r="F16" s="37">
        <v>1</v>
      </c>
      <c r="G16" s="37">
        <f>3/3</f>
        <v>1</v>
      </c>
      <c r="H16" s="25" t="s">
        <v>38</v>
      </c>
      <c r="I16" s="41" t="s">
        <v>39</v>
      </c>
    </row>
    <row r="17" spans="1:9" ht="377.25" customHeight="1">
      <c r="A17" s="38"/>
      <c r="B17" s="42" t="s">
        <v>40</v>
      </c>
      <c r="C17" s="26" t="s">
        <v>41</v>
      </c>
      <c r="D17" s="26" t="s">
        <v>42</v>
      </c>
      <c r="E17" s="43">
        <v>0</v>
      </c>
      <c r="F17" s="37">
        <f>4/4</f>
        <v>1</v>
      </c>
      <c r="G17" s="37">
        <v>1</v>
      </c>
      <c r="H17" s="25" t="s">
        <v>43</v>
      </c>
      <c r="I17" s="41" t="s">
        <v>44</v>
      </c>
    </row>
    <row r="18" spans="1:9" ht="72">
      <c r="A18" s="38"/>
      <c r="B18" s="34" t="s">
        <v>45</v>
      </c>
      <c r="C18" s="44" t="s">
        <v>46</v>
      </c>
      <c r="D18" s="25" t="s">
        <v>47</v>
      </c>
      <c r="E18" s="40">
        <v>0</v>
      </c>
      <c r="F18" s="28">
        <v>1</v>
      </c>
      <c r="G18" s="45">
        <f>6/6</f>
        <v>1</v>
      </c>
      <c r="H18" s="26" t="s">
        <v>48</v>
      </c>
      <c r="I18" s="41" t="s">
        <v>49</v>
      </c>
    </row>
    <row r="19" spans="1:9" ht="72">
      <c r="A19" s="38"/>
      <c r="B19" s="46"/>
      <c r="C19" s="47"/>
      <c r="D19" s="25" t="s">
        <v>50</v>
      </c>
      <c r="E19" s="40">
        <v>0</v>
      </c>
      <c r="F19" s="28">
        <v>1</v>
      </c>
      <c r="G19" s="45">
        <f>12/12</f>
        <v>1</v>
      </c>
      <c r="H19" s="25" t="s">
        <v>51</v>
      </c>
      <c r="I19" s="41" t="s">
        <v>52</v>
      </c>
    </row>
    <row r="20" spans="1:9" ht="65.25" customHeight="1">
      <c r="A20" s="38"/>
      <c r="B20" s="46"/>
      <c r="C20" s="48"/>
      <c r="D20" s="25" t="s">
        <v>53</v>
      </c>
      <c r="E20" s="40">
        <v>0</v>
      </c>
      <c r="F20" s="28">
        <v>1</v>
      </c>
      <c r="G20" s="45">
        <f>12/12</f>
        <v>1</v>
      </c>
      <c r="H20" s="25" t="s">
        <v>54</v>
      </c>
      <c r="I20" s="41" t="s">
        <v>49</v>
      </c>
    </row>
    <row r="21" spans="1:9" ht="150.75" customHeight="1">
      <c r="A21" s="38"/>
      <c r="B21" s="46"/>
      <c r="C21" s="26" t="s">
        <v>55</v>
      </c>
      <c r="D21" s="26" t="s">
        <v>56</v>
      </c>
      <c r="E21" s="40">
        <v>0</v>
      </c>
      <c r="F21" s="37">
        <v>1</v>
      </c>
      <c r="G21" s="45">
        <f>12/12</f>
        <v>1</v>
      </c>
      <c r="H21" s="25" t="s">
        <v>57</v>
      </c>
      <c r="I21" s="41" t="s">
        <v>58</v>
      </c>
    </row>
    <row r="22" spans="1:9" ht="149.25" customHeight="1">
      <c r="A22" s="38"/>
      <c r="B22" s="46"/>
      <c r="C22" s="26" t="s">
        <v>59</v>
      </c>
      <c r="D22" s="26" t="s">
        <v>60</v>
      </c>
      <c r="E22" s="40">
        <v>0</v>
      </c>
      <c r="F22" s="37">
        <v>1</v>
      </c>
      <c r="G22" s="45">
        <f>24/24</f>
        <v>1</v>
      </c>
      <c r="H22" s="25" t="s">
        <v>61</v>
      </c>
      <c r="I22" s="41" t="s">
        <v>62</v>
      </c>
    </row>
    <row r="23" spans="1:9" ht="171.75" customHeight="1">
      <c r="A23" s="38"/>
      <c r="B23" s="34" t="s">
        <v>63</v>
      </c>
      <c r="C23" s="26" t="s">
        <v>64</v>
      </c>
      <c r="D23" s="26" t="s">
        <v>65</v>
      </c>
      <c r="E23" s="40">
        <v>0</v>
      </c>
      <c r="F23" s="28">
        <v>1</v>
      </c>
      <c r="G23" s="27">
        <v>1</v>
      </c>
      <c r="H23" s="25" t="s">
        <v>66</v>
      </c>
      <c r="I23" s="41" t="s">
        <v>67</v>
      </c>
    </row>
    <row r="24" spans="1:9" ht="244.5" customHeight="1">
      <c r="A24" s="38"/>
      <c r="B24" s="46"/>
      <c r="C24" s="26" t="s">
        <v>68</v>
      </c>
      <c r="D24" s="26" t="s">
        <v>69</v>
      </c>
      <c r="E24" s="40">
        <v>0</v>
      </c>
      <c r="F24" s="28">
        <v>1</v>
      </c>
      <c r="G24" s="27">
        <f>24/24</f>
        <v>1</v>
      </c>
      <c r="H24" s="49" t="s">
        <v>70</v>
      </c>
      <c r="I24" s="26" t="s">
        <v>71</v>
      </c>
    </row>
    <row r="25" spans="1:9" ht="60">
      <c r="A25" s="38"/>
      <c r="B25" s="38"/>
      <c r="C25" s="26" t="s">
        <v>72</v>
      </c>
      <c r="D25" s="26" t="s">
        <v>73</v>
      </c>
      <c r="E25" s="40">
        <v>0</v>
      </c>
      <c r="F25" s="28">
        <v>1</v>
      </c>
      <c r="G25" s="27">
        <v>1</v>
      </c>
      <c r="H25" s="26" t="s">
        <v>74</v>
      </c>
      <c r="I25" s="41" t="s">
        <v>75</v>
      </c>
    </row>
    <row r="26" spans="1:9" ht="84">
      <c r="A26" s="38"/>
      <c r="B26" s="50"/>
      <c r="C26" s="26" t="s">
        <v>76</v>
      </c>
      <c r="D26" s="26" t="s">
        <v>77</v>
      </c>
      <c r="E26" s="51">
        <v>0</v>
      </c>
      <c r="F26" s="28">
        <v>1</v>
      </c>
      <c r="G26" s="27">
        <f>1/1</f>
        <v>1</v>
      </c>
      <c r="H26" s="26" t="s">
        <v>78</v>
      </c>
      <c r="I26" s="41" t="s">
        <v>79</v>
      </c>
    </row>
    <row r="27" spans="1:9" ht="48" customHeight="1">
      <c r="A27" s="38"/>
      <c r="B27" s="52" t="s">
        <v>80</v>
      </c>
      <c r="C27" s="26" t="s">
        <v>81</v>
      </c>
      <c r="D27" s="26" t="s">
        <v>82</v>
      </c>
      <c r="E27" s="51">
        <v>1</v>
      </c>
      <c r="F27" s="28">
        <v>1</v>
      </c>
      <c r="G27" s="27">
        <v>1</v>
      </c>
      <c r="H27" s="26" t="s">
        <v>83</v>
      </c>
      <c r="I27" s="41" t="s">
        <v>75</v>
      </c>
    </row>
    <row r="28" spans="1:9" ht="60">
      <c r="A28" s="38"/>
      <c r="B28" s="53"/>
      <c r="C28" s="26" t="s">
        <v>84</v>
      </c>
      <c r="D28" s="26" t="s">
        <v>85</v>
      </c>
      <c r="E28" s="51">
        <v>0</v>
      </c>
      <c r="F28" s="54">
        <v>18</v>
      </c>
      <c r="G28" s="45">
        <f>18/18</f>
        <v>1</v>
      </c>
      <c r="H28" s="26" t="s">
        <v>86</v>
      </c>
      <c r="I28" s="41" t="s">
        <v>75</v>
      </c>
    </row>
    <row r="29" spans="1:9" ht="73.5">
      <c r="A29" s="38"/>
      <c r="B29" s="53"/>
      <c r="C29" s="25" t="s">
        <v>87</v>
      </c>
      <c r="D29" s="26" t="s">
        <v>88</v>
      </c>
      <c r="E29" s="40">
        <v>0</v>
      </c>
      <c r="F29" s="37">
        <v>1</v>
      </c>
      <c r="G29" s="45">
        <f>18/18</f>
        <v>1</v>
      </c>
      <c r="H29" s="26" t="s">
        <v>89</v>
      </c>
      <c r="I29" s="41" t="s">
        <v>90</v>
      </c>
    </row>
    <row r="30" spans="1:9" ht="192">
      <c r="A30" s="38"/>
      <c r="B30" s="55"/>
      <c r="C30" s="25" t="s">
        <v>91</v>
      </c>
      <c r="D30" s="26" t="s">
        <v>92</v>
      </c>
      <c r="E30" s="40">
        <v>0</v>
      </c>
      <c r="F30" s="37">
        <v>0.25</v>
      </c>
      <c r="G30" s="45">
        <f>18/18</f>
        <v>1</v>
      </c>
      <c r="H30" s="26" t="s">
        <v>93</v>
      </c>
      <c r="I30" s="41" t="s">
        <v>75</v>
      </c>
    </row>
    <row r="31" spans="1:9" ht="324" customHeight="1">
      <c r="A31" s="56"/>
      <c r="B31" s="25" t="s">
        <v>94</v>
      </c>
      <c r="C31" s="26" t="s">
        <v>95</v>
      </c>
      <c r="D31" s="25" t="s">
        <v>96</v>
      </c>
      <c r="E31" s="36">
        <v>0</v>
      </c>
      <c r="F31" s="37">
        <v>1</v>
      </c>
      <c r="G31" s="57">
        <v>1</v>
      </c>
      <c r="H31" s="25" t="s">
        <v>97</v>
      </c>
      <c r="I31" s="25" t="s">
        <v>98</v>
      </c>
    </row>
    <row r="32" spans="1:9" ht="30.75" customHeight="1">
      <c r="A32" s="14" t="s">
        <v>99</v>
      </c>
      <c r="B32" s="14"/>
      <c r="C32" s="14"/>
      <c r="D32" s="14"/>
      <c r="E32" s="14"/>
      <c r="F32" s="14"/>
      <c r="G32" s="14"/>
      <c r="H32" s="14"/>
      <c r="I32" s="14"/>
    </row>
    <row r="33" spans="1:9" s="58" customFormat="1" ht="30" customHeight="1">
      <c r="A33" s="31" t="s">
        <v>100</v>
      </c>
      <c r="B33" s="31"/>
      <c r="C33" s="31"/>
      <c r="D33" s="31"/>
      <c r="E33" s="31"/>
      <c r="F33" s="31"/>
      <c r="G33" s="31"/>
      <c r="H33" s="31"/>
      <c r="I33" s="31"/>
    </row>
    <row r="34" spans="1:9" s="58" customFormat="1" ht="19.5" customHeight="1">
      <c r="A34" s="18" t="s">
        <v>28</v>
      </c>
      <c r="B34" s="19" t="s">
        <v>10</v>
      </c>
      <c r="C34" s="19" t="s">
        <v>11</v>
      </c>
      <c r="D34" s="19" t="s">
        <v>12</v>
      </c>
      <c r="E34" s="20" t="s">
        <v>13</v>
      </c>
      <c r="F34" s="21"/>
      <c r="G34" s="19" t="s">
        <v>14</v>
      </c>
      <c r="H34" s="19"/>
      <c r="I34" s="32" t="s">
        <v>15</v>
      </c>
    </row>
    <row r="35" spans="1:9" s="59" customFormat="1" ht="34.5" customHeight="1">
      <c r="A35" s="18"/>
      <c r="B35" s="19"/>
      <c r="C35" s="19"/>
      <c r="D35" s="19"/>
      <c r="E35" s="22" t="s">
        <v>16</v>
      </c>
      <c r="F35" s="33" t="s">
        <v>17</v>
      </c>
      <c r="G35" s="23" t="s">
        <v>18</v>
      </c>
      <c r="H35" s="23" t="s">
        <v>19</v>
      </c>
      <c r="I35" s="32"/>
    </row>
    <row r="36" spans="1:9" s="59" customFormat="1" ht="88.5" customHeight="1">
      <c r="A36" s="34" t="s">
        <v>101</v>
      </c>
      <c r="B36" s="26" t="s">
        <v>102</v>
      </c>
      <c r="C36" s="25" t="s">
        <v>103</v>
      </c>
      <c r="D36" s="26" t="s">
        <v>104</v>
      </c>
      <c r="E36" s="40">
        <v>0</v>
      </c>
      <c r="F36" s="60">
        <v>110</v>
      </c>
      <c r="G36" s="61">
        <f>110/110</f>
        <v>1</v>
      </c>
      <c r="H36" s="26" t="s">
        <v>105</v>
      </c>
      <c r="I36" s="49" t="s">
        <v>106</v>
      </c>
    </row>
    <row r="37" spans="1:9" s="62" customFormat="1" ht="105" customHeight="1">
      <c r="A37" s="46"/>
      <c r="B37" s="26" t="s">
        <v>107</v>
      </c>
      <c r="C37" s="25" t="s">
        <v>108</v>
      </c>
      <c r="D37" s="26" t="s">
        <v>109</v>
      </c>
      <c r="E37" s="40">
        <v>0</v>
      </c>
      <c r="F37" s="60">
        <v>150</v>
      </c>
      <c r="G37" s="61">
        <f>218/150</f>
        <v>1.4533333333333334</v>
      </c>
      <c r="H37" s="26" t="s">
        <v>110</v>
      </c>
      <c r="I37" s="49" t="s">
        <v>106</v>
      </c>
    </row>
    <row r="38" spans="1:9" ht="71.25" customHeight="1">
      <c r="A38" s="34" t="s">
        <v>111</v>
      </c>
      <c r="B38" s="26" t="s">
        <v>112</v>
      </c>
      <c r="C38" s="26" t="s">
        <v>113</v>
      </c>
      <c r="D38" s="26" t="s">
        <v>114</v>
      </c>
      <c r="E38" s="36">
        <v>0</v>
      </c>
      <c r="F38" s="37">
        <v>1</v>
      </c>
      <c r="G38" s="61">
        <f>880/700</f>
        <v>1.2571428571428571</v>
      </c>
      <c r="H38" s="49" t="s">
        <v>115</v>
      </c>
      <c r="I38" s="25" t="s">
        <v>116</v>
      </c>
    </row>
    <row r="39" spans="1:9" ht="99.75" customHeight="1">
      <c r="A39" s="46"/>
      <c r="B39" s="39" t="s">
        <v>117</v>
      </c>
      <c r="C39" s="63" t="s">
        <v>118</v>
      </c>
      <c r="D39" s="26" t="s">
        <v>119</v>
      </c>
      <c r="E39" s="36">
        <v>0</v>
      </c>
      <c r="F39" s="37">
        <v>1</v>
      </c>
      <c r="G39" s="37">
        <f>1/1</f>
        <v>1</v>
      </c>
      <c r="H39" s="26" t="s">
        <v>120</v>
      </c>
      <c r="I39" s="25" t="s">
        <v>116</v>
      </c>
    </row>
    <row r="40" spans="1:9" ht="132" customHeight="1">
      <c r="A40" s="46"/>
      <c r="B40" s="34" t="s">
        <v>121</v>
      </c>
      <c r="C40" s="26" t="s">
        <v>122</v>
      </c>
      <c r="D40" s="26" t="s">
        <v>123</v>
      </c>
      <c r="E40" s="36">
        <v>0</v>
      </c>
      <c r="F40" s="37">
        <v>1</v>
      </c>
      <c r="G40" s="37">
        <f>(49)/60</f>
        <v>0.8166666666666667</v>
      </c>
      <c r="H40" s="25" t="s">
        <v>124</v>
      </c>
      <c r="I40" s="25" t="s">
        <v>125</v>
      </c>
    </row>
    <row r="41" spans="1:9" ht="165" customHeight="1">
      <c r="A41" s="50"/>
      <c r="B41" s="50"/>
      <c r="C41" s="26" t="s">
        <v>126</v>
      </c>
      <c r="D41" s="26" t="s">
        <v>127</v>
      </c>
      <c r="E41" s="36">
        <v>0</v>
      </c>
      <c r="F41" s="37">
        <v>0.7</v>
      </c>
      <c r="G41" s="61">
        <v>0.54</v>
      </c>
      <c r="H41" s="25" t="s">
        <v>128</v>
      </c>
      <c r="I41" s="25" t="s">
        <v>129</v>
      </c>
    </row>
    <row r="42" spans="1:9" ht="62.25" customHeight="1">
      <c r="A42" s="34" t="s">
        <v>130</v>
      </c>
      <c r="B42" s="26" t="s">
        <v>131</v>
      </c>
      <c r="C42" s="26" t="s">
        <v>132</v>
      </c>
      <c r="D42" s="25" t="s">
        <v>133</v>
      </c>
      <c r="E42" s="36">
        <v>1183</v>
      </c>
      <c r="F42" s="64">
        <v>1200</v>
      </c>
      <c r="G42" s="61">
        <f>1611/1200</f>
        <v>1.3425</v>
      </c>
      <c r="H42" s="49" t="s">
        <v>134</v>
      </c>
      <c r="I42" s="49" t="s">
        <v>116</v>
      </c>
    </row>
    <row r="43" spans="1:9" ht="83.25" customHeight="1">
      <c r="A43" s="65"/>
      <c r="B43" s="25" t="s">
        <v>117</v>
      </c>
      <c r="C43" s="63" t="s">
        <v>118</v>
      </c>
      <c r="D43" s="26" t="s">
        <v>135</v>
      </c>
      <c r="E43" s="40">
        <v>1</v>
      </c>
      <c r="F43" s="28">
        <v>1</v>
      </c>
      <c r="G43" s="61">
        <f>1/1</f>
        <v>1</v>
      </c>
      <c r="H43" s="26" t="s">
        <v>136</v>
      </c>
      <c r="I43" s="49" t="s">
        <v>125</v>
      </c>
    </row>
    <row r="44" spans="1:9" ht="112.5" customHeight="1">
      <c r="A44" s="65"/>
      <c r="B44" s="44" t="s">
        <v>121</v>
      </c>
      <c r="C44" s="26" t="s">
        <v>122</v>
      </c>
      <c r="D44" s="26" t="s">
        <v>137</v>
      </c>
      <c r="E44" s="40">
        <v>136</v>
      </c>
      <c r="F44" s="28">
        <v>1</v>
      </c>
      <c r="G44" s="61">
        <f>(70)/72</f>
        <v>0.9722222222222222</v>
      </c>
      <c r="H44" s="25" t="s">
        <v>138</v>
      </c>
      <c r="I44" s="49" t="s">
        <v>139</v>
      </c>
    </row>
    <row r="45" spans="1:9" ht="87.75" customHeight="1">
      <c r="A45" s="50"/>
      <c r="B45" s="48"/>
      <c r="C45" s="26" t="s">
        <v>126</v>
      </c>
      <c r="D45" s="25" t="s">
        <v>140</v>
      </c>
      <c r="E45" s="57">
        <v>0</v>
      </c>
      <c r="F45" s="37">
        <v>0.6</v>
      </c>
      <c r="G45" s="61">
        <f>734/1338</f>
        <v>0.5485799701046338</v>
      </c>
      <c r="H45" s="25" t="s">
        <v>141</v>
      </c>
      <c r="I45" s="49" t="s">
        <v>142</v>
      </c>
    </row>
    <row r="46" spans="1:9" ht="97.5" customHeight="1">
      <c r="A46" s="34" t="s">
        <v>143</v>
      </c>
      <c r="B46" s="34" t="s">
        <v>144</v>
      </c>
      <c r="C46" s="34" t="s">
        <v>145</v>
      </c>
      <c r="D46" s="26" t="s">
        <v>146</v>
      </c>
      <c r="E46" s="40">
        <v>0</v>
      </c>
      <c r="F46" s="27">
        <v>1</v>
      </c>
      <c r="G46" s="45">
        <f>72/72</f>
        <v>1</v>
      </c>
      <c r="H46" s="25" t="s">
        <v>147</v>
      </c>
      <c r="I46" s="49" t="s">
        <v>148</v>
      </c>
    </row>
    <row r="47" spans="1:9" ht="127.5" customHeight="1">
      <c r="A47" s="46"/>
      <c r="B47" s="46"/>
      <c r="C47" s="46"/>
      <c r="D47" s="26" t="s">
        <v>149</v>
      </c>
      <c r="E47" s="40">
        <v>0</v>
      </c>
      <c r="F47" s="28">
        <v>0.1</v>
      </c>
      <c r="G47" s="45">
        <v>1.3</v>
      </c>
      <c r="H47" s="25" t="s">
        <v>150</v>
      </c>
      <c r="I47" s="49" t="s">
        <v>151</v>
      </c>
    </row>
    <row r="48" spans="1:9" ht="120.75" customHeight="1">
      <c r="A48" s="46"/>
      <c r="B48" s="46"/>
      <c r="C48" s="26" t="s">
        <v>152</v>
      </c>
      <c r="D48" s="26" t="s">
        <v>153</v>
      </c>
      <c r="E48" s="36">
        <v>0</v>
      </c>
      <c r="F48" s="37">
        <v>1</v>
      </c>
      <c r="G48" s="61">
        <v>1</v>
      </c>
      <c r="H48" s="25" t="s">
        <v>154</v>
      </c>
      <c r="I48" s="49" t="s">
        <v>155</v>
      </c>
    </row>
    <row r="49" spans="1:9" ht="96.75" customHeight="1">
      <c r="A49" s="66"/>
      <c r="B49" s="66"/>
      <c r="C49" s="26" t="s">
        <v>41</v>
      </c>
      <c r="D49" s="26" t="s">
        <v>156</v>
      </c>
      <c r="E49" s="40">
        <v>0</v>
      </c>
      <c r="F49" s="37">
        <f>4/4</f>
        <v>1</v>
      </c>
      <c r="G49" s="37">
        <f>2/4</f>
        <v>0.5</v>
      </c>
      <c r="H49" s="25" t="s">
        <v>157</v>
      </c>
      <c r="I49" s="49" t="s">
        <v>125</v>
      </c>
    </row>
    <row r="50" spans="1:9" ht="264" customHeight="1">
      <c r="A50" s="34" t="s">
        <v>158</v>
      </c>
      <c r="B50" s="26" t="s">
        <v>159</v>
      </c>
      <c r="C50" s="26" t="s">
        <v>160</v>
      </c>
      <c r="D50" s="26" t="s">
        <v>161</v>
      </c>
      <c r="E50" s="36">
        <v>0</v>
      </c>
      <c r="F50" s="37">
        <v>1</v>
      </c>
      <c r="G50" s="37">
        <f>506/500</f>
        <v>1.012</v>
      </c>
      <c r="H50" s="25" t="s">
        <v>162</v>
      </c>
      <c r="I50" s="67" t="s">
        <v>163</v>
      </c>
    </row>
    <row r="51" spans="1:9" ht="99" customHeight="1">
      <c r="A51" s="46"/>
      <c r="B51" s="68" t="s">
        <v>164</v>
      </c>
      <c r="C51" s="68" t="s">
        <v>165</v>
      </c>
      <c r="D51" s="68" t="s">
        <v>166</v>
      </c>
      <c r="E51" s="69">
        <v>0</v>
      </c>
      <c r="F51" s="70">
        <v>1</v>
      </c>
      <c r="G51" s="61">
        <f>(155+209)/300</f>
        <v>1.2133333333333334</v>
      </c>
      <c r="H51" s="25" t="s">
        <v>167</v>
      </c>
      <c r="I51" s="67" t="s">
        <v>168</v>
      </c>
    </row>
    <row r="52" spans="1:9" ht="53.25" customHeight="1">
      <c r="A52" s="31" t="s">
        <v>169</v>
      </c>
      <c r="B52" s="25" t="s">
        <v>170</v>
      </c>
      <c r="C52" s="26" t="s">
        <v>171</v>
      </c>
      <c r="D52" s="26" t="s">
        <v>172</v>
      </c>
      <c r="E52" s="27">
        <v>0.98</v>
      </c>
      <c r="F52" s="37">
        <v>1</v>
      </c>
      <c r="G52" s="57">
        <v>1</v>
      </c>
      <c r="H52" s="25" t="s">
        <v>173</v>
      </c>
      <c r="I52" s="49" t="s">
        <v>98</v>
      </c>
    </row>
    <row r="53" spans="1:9" ht="93" customHeight="1">
      <c r="A53" s="71"/>
      <c r="B53" s="25" t="s">
        <v>94</v>
      </c>
      <c r="C53" s="26" t="s">
        <v>95</v>
      </c>
      <c r="D53" s="25" t="s">
        <v>174</v>
      </c>
      <c r="E53" s="36">
        <v>0</v>
      </c>
      <c r="F53" s="37">
        <v>1</v>
      </c>
      <c r="G53" s="37">
        <v>1</v>
      </c>
      <c r="H53" s="25" t="s">
        <v>175</v>
      </c>
      <c r="I53" s="49" t="s">
        <v>98</v>
      </c>
    </row>
    <row r="54" spans="1:9" ht="33" customHeight="1">
      <c r="A54" s="14" t="s">
        <v>176</v>
      </c>
      <c r="B54" s="14"/>
      <c r="C54" s="14"/>
      <c r="D54" s="14"/>
      <c r="E54" s="14"/>
      <c r="F54" s="14"/>
      <c r="G54" s="14"/>
      <c r="H54" s="14"/>
      <c r="I54" s="14"/>
    </row>
    <row r="55" spans="1:9" s="58" customFormat="1" ht="30" customHeight="1">
      <c r="A55" s="31" t="s">
        <v>177</v>
      </c>
      <c r="B55" s="31"/>
      <c r="C55" s="31"/>
      <c r="D55" s="31"/>
      <c r="E55" s="31"/>
      <c r="F55" s="31"/>
      <c r="G55" s="31"/>
      <c r="H55" s="31"/>
      <c r="I55" s="31"/>
    </row>
    <row r="56" spans="1:9" s="58" customFormat="1" ht="34.5" customHeight="1">
      <c r="A56" s="72" t="s">
        <v>28</v>
      </c>
      <c r="B56" s="73" t="s">
        <v>10</v>
      </c>
      <c r="C56" s="73" t="s">
        <v>11</v>
      </c>
      <c r="D56" s="73" t="s">
        <v>12</v>
      </c>
      <c r="E56" s="20" t="s">
        <v>13</v>
      </c>
      <c r="F56" s="74"/>
      <c r="G56" s="75" t="s">
        <v>14</v>
      </c>
      <c r="H56" s="32"/>
      <c r="I56" s="73" t="s">
        <v>15</v>
      </c>
    </row>
    <row r="57" spans="1:9" s="78" customFormat="1" ht="43.5" customHeight="1">
      <c r="A57" s="76"/>
      <c r="B57" s="77"/>
      <c r="C57" s="77"/>
      <c r="D57" s="77"/>
      <c r="E57" s="22" t="s">
        <v>16</v>
      </c>
      <c r="F57" s="33" t="s">
        <v>17</v>
      </c>
      <c r="G57" s="23" t="s">
        <v>18</v>
      </c>
      <c r="H57" s="23" t="s">
        <v>19</v>
      </c>
      <c r="I57" s="77"/>
    </row>
    <row r="58" spans="1:9" s="78" customFormat="1" ht="129.75" customHeight="1">
      <c r="A58" s="34" t="s">
        <v>178</v>
      </c>
      <c r="B58" s="34" t="s">
        <v>179</v>
      </c>
      <c r="C58" s="25" t="s">
        <v>180</v>
      </c>
      <c r="D58" s="25" t="s">
        <v>181</v>
      </c>
      <c r="E58" s="79">
        <v>0</v>
      </c>
      <c r="F58" s="37">
        <v>1</v>
      </c>
      <c r="G58" s="45">
        <f>94439237/206468654</f>
        <v>0.457402298946551</v>
      </c>
      <c r="H58" s="25" t="s">
        <v>182</v>
      </c>
      <c r="I58" s="49" t="s">
        <v>183</v>
      </c>
    </row>
    <row r="59" spans="1:9" s="78" customFormat="1" ht="132" customHeight="1">
      <c r="A59" s="46"/>
      <c r="B59" s="46"/>
      <c r="C59" s="25" t="s">
        <v>184</v>
      </c>
      <c r="D59" s="25" t="s">
        <v>185</v>
      </c>
      <c r="E59" s="79">
        <v>0</v>
      </c>
      <c r="F59" s="37">
        <v>1</v>
      </c>
      <c r="G59" s="57">
        <f>27982628/141382557</f>
        <v>0.1979213602707723</v>
      </c>
      <c r="H59" s="25" t="s">
        <v>186</v>
      </c>
      <c r="I59" s="49" t="s">
        <v>183</v>
      </c>
    </row>
    <row r="60" spans="1:9" s="78" customFormat="1" ht="93" customHeight="1">
      <c r="A60" s="46"/>
      <c r="B60" s="46"/>
      <c r="C60" s="80" t="s">
        <v>187</v>
      </c>
      <c r="D60" s="80" t="s">
        <v>185</v>
      </c>
      <c r="E60" s="81">
        <v>0</v>
      </c>
      <c r="F60" s="82">
        <v>1</v>
      </c>
      <c r="G60" s="57">
        <f>13120042131/14460231959</f>
        <v>0.9073189260172365</v>
      </c>
      <c r="H60" s="25" t="s">
        <v>188</v>
      </c>
      <c r="I60" s="83" t="s">
        <v>183</v>
      </c>
    </row>
    <row r="61" spans="1:9" s="78" customFormat="1" ht="96" customHeight="1">
      <c r="A61" s="84"/>
      <c r="B61" s="84"/>
      <c r="C61" s="80" t="s">
        <v>189</v>
      </c>
      <c r="D61" s="80" t="s">
        <v>185</v>
      </c>
      <c r="E61" s="81">
        <v>0</v>
      </c>
      <c r="F61" s="82">
        <v>1</v>
      </c>
      <c r="G61" s="57">
        <f>24799255297/25367130561</f>
        <v>0.9776137366962164</v>
      </c>
      <c r="H61" s="25" t="s">
        <v>190</v>
      </c>
      <c r="I61" s="83" t="s">
        <v>183</v>
      </c>
    </row>
    <row r="62" spans="1:9" s="78" customFormat="1" ht="51" customHeight="1">
      <c r="A62" s="34" t="s">
        <v>169</v>
      </c>
      <c r="B62" s="26" t="s">
        <v>191</v>
      </c>
      <c r="C62" s="80" t="s">
        <v>192</v>
      </c>
      <c r="D62" s="80" t="s">
        <v>185</v>
      </c>
      <c r="E62" s="81">
        <v>0</v>
      </c>
      <c r="F62" s="82">
        <v>1</v>
      </c>
      <c r="G62" s="57">
        <f>10091680659/10663163761</f>
        <v>0.9464058590106089</v>
      </c>
      <c r="H62" s="25" t="s">
        <v>193</v>
      </c>
      <c r="I62" s="83" t="s">
        <v>183</v>
      </c>
    </row>
    <row r="63" spans="1:9" s="78" customFormat="1" ht="101.25" customHeight="1">
      <c r="A63" s="65"/>
      <c r="B63" s="25" t="s">
        <v>194</v>
      </c>
      <c r="C63" s="80" t="s">
        <v>195</v>
      </c>
      <c r="D63" s="80" t="s">
        <v>196</v>
      </c>
      <c r="E63" s="81">
        <v>0</v>
      </c>
      <c r="F63" s="82">
        <v>1</v>
      </c>
      <c r="G63" s="57">
        <v>0.85</v>
      </c>
      <c r="H63" s="25" t="s">
        <v>197</v>
      </c>
      <c r="I63" s="83" t="s">
        <v>198</v>
      </c>
    </row>
    <row r="64" spans="1:9" s="78" customFormat="1" ht="104.25" customHeight="1">
      <c r="A64" s="65"/>
      <c r="B64" s="25" t="s">
        <v>199</v>
      </c>
      <c r="C64" s="25" t="s">
        <v>200</v>
      </c>
      <c r="D64" s="26" t="s">
        <v>201</v>
      </c>
      <c r="E64" s="79">
        <v>0</v>
      </c>
      <c r="F64" s="57">
        <v>0.7</v>
      </c>
      <c r="G64" s="85">
        <f>646962738/976609380</f>
        <v>0.6624580423341828</v>
      </c>
      <c r="H64" s="25" t="s">
        <v>202</v>
      </c>
      <c r="I64" s="25" t="s">
        <v>198</v>
      </c>
    </row>
    <row r="65" spans="1:9" s="78" customFormat="1" ht="78" customHeight="1">
      <c r="A65" s="65"/>
      <c r="B65" s="35" t="s">
        <v>203</v>
      </c>
      <c r="C65" s="35" t="s">
        <v>204</v>
      </c>
      <c r="D65" s="26" t="s">
        <v>205</v>
      </c>
      <c r="E65" s="57">
        <v>0.4</v>
      </c>
      <c r="F65" s="37">
        <v>1</v>
      </c>
      <c r="G65" s="57">
        <v>1</v>
      </c>
      <c r="H65" s="25" t="s">
        <v>206</v>
      </c>
      <c r="I65" s="25" t="s">
        <v>207</v>
      </c>
    </row>
    <row r="66" spans="1:9" s="78" customFormat="1" ht="66.75" customHeight="1">
      <c r="A66" s="65"/>
      <c r="B66" s="35" t="s">
        <v>208</v>
      </c>
      <c r="C66" s="25" t="s">
        <v>209</v>
      </c>
      <c r="D66" s="25" t="s">
        <v>210</v>
      </c>
      <c r="E66" s="79">
        <v>0</v>
      </c>
      <c r="F66" s="37">
        <v>1</v>
      </c>
      <c r="G66" s="57">
        <f>1/1</f>
        <v>1</v>
      </c>
      <c r="H66" s="25" t="s">
        <v>211</v>
      </c>
      <c r="I66" s="25" t="s">
        <v>212</v>
      </c>
    </row>
    <row r="67" spans="1:9" ht="78.75" customHeight="1">
      <c r="A67" s="65"/>
      <c r="B67" s="26" t="s">
        <v>213</v>
      </c>
      <c r="C67" s="25" t="s">
        <v>214</v>
      </c>
      <c r="D67" s="25" t="s">
        <v>215</v>
      </c>
      <c r="E67" s="79">
        <v>0</v>
      </c>
      <c r="F67" s="37">
        <v>1</v>
      </c>
      <c r="G67" s="57">
        <f>10/10</f>
        <v>1</v>
      </c>
      <c r="H67" s="25" t="s">
        <v>216</v>
      </c>
      <c r="I67" s="25" t="s">
        <v>217</v>
      </c>
    </row>
    <row r="68" spans="1:9" ht="66" customHeight="1">
      <c r="A68" s="65"/>
      <c r="B68" s="25" t="s">
        <v>218</v>
      </c>
      <c r="C68" s="26" t="s">
        <v>219</v>
      </c>
      <c r="D68" s="26" t="s">
        <v>220</v>
      </c>
      <c r="E68" s="79">
        <v>0</v>
      </c>
      <c r="F68" s="37">
        <v>1</v>
      </c>
      <c r="G68" s="57">
        <f>10/10</f>
        <v>1</v>
      </c>
      <c r="H68" s="25" t="s">
        <v>221</v>
      </c>
      <c r="I68" s="25" t="s">
        <v>222</v>
      </c>
    </row>
    <row r="69" spans="1:9" ht="42" customHeight="1">
      <c r="A69" s="65"/>
      <c r="B69" s="25" t="s">
        <v>170</v>
      </c>
      <c r="C69" s="26" t="s">
        <v>171</v>
      </c>
      <c r="D69" s="26" t="s">
        <v>172</v>
      </c>
      <c r="E69" s="27">
        <v>0.98</v>
      </c>
      <c r="F69" s="37">
        <v>1</v>
      </c>
      <c r="G69" s="57">
        <v>1</v>
      </c>
      <c r="H69" s="25" t="s">
        <v>223</v>
      </c>
      <c r="I69" s="25" t="s">
        <v>98</v>
      </c>
    </row>
    <row r="70" spans="1:9" ht="60" customHeight="1">
      <c r="A70" s="65"/>
      <c r="B70" s="25" t="s">
        <v>224</v>
      </c>
      <c r="C70" s="26" t="s">
        <v>225</v>
      </c>
      <c r="D70" s="26" t="s">
        <v>226</v>
      </c>
      <c r="E70" s="27">
        <v>0.9</v>
      </c>
      <c r="F70" s="37">
        <v>1</v>
      </c>
      <c r="G70" s="57">
        <v>1</v>
      </c>
      <c r="H70" s="25" t="s">
        <v>227</v>
      </c>
      <c r="I70" s="25" t="s">
        <v>198</v>
      </c>
    </row>
    <row r="71" spans="1:9" ht="66" customHeight="1">
      <c r="A71" s="66"/>
      <c r="B71" s="25" t="s">
        <v>94</v>
      </c>
      <c r="C71" s="26" t="s">
        <v>95</v>
      </c>
      <c r="D71" s="25" t="s">
        <v>174</v>
      </c>
      <c r="E71" s="36">
        <v>0</v>
      </c>
      <c r="F71" s="37">
        <v>1</v>
      </c>
      <c r="G71" s="37">
        <v>1</v>
      </c>
      <c r="H71" s="25" t="s">
        <v>175</v>
      </c>
      <c r="I71" s="49" t="s">
        <v>98</v>
      </c>
    </row>
    <row r="72" spans="1:9" ht="18.75" customHeight="1">
      <c r="A72" s="14" t="s">
        <v>228</v>
      </c>
      <c r="B72" s="14"/>
      <c r="C72" s="14"/>
      <c r="D72" s="14"/>
      <c r="E72" s="14"/>
      <c r="F72" s="14"/>
      <c r="G72" s="14"/>
      <c r="H72" s="14"/>
      <c r="I72" s="14"/>
    </row>
    <row r="73" spans="1:9" ht="26.25" customHeight="1">
      <c r="A73" s="31" t="s">
        <v>229</v>
      </c>
      <c r="B73" s="31"/>
      <c r="C73" s="31"/>
      <c r="D73" s="31"/>
      <c r="E73" s="31"/>
      <c r="F73" s="31"/>
      <c r="G73" s="31"/>
      <c r="H73" s="31"/>
      <c r="I73" s="31"/>
    </row>
    <row r="74" spans="1:9" s="58" customFormat="1" ht="30" customHeight="1">
      <c r="A74" s="86"/>
      <c r="B74" s="87"/>
      <c r="C74" s="87"/>
      <c r="D74" s="87"/>
      <c r="E74" s="87"/>
      <c r="F74" s="87"/>
      <c r="G74" s="88"/>
      <c r="H74" s="89"/>
      <c r="I74" s="90"/>
    </row>
    <row r="75" spans="1:9" s="58" customFormat="1" ht="29.25" customHeight="1">
      <c r="A75" s="18" t="s">
        <v>28</v>
      </c>
      <c r="B75" s="19" t="s">
        <v>10</v>
      </c>
      <c r="C75" s="19" t="s">
        <v>11</v>
      </c>
      <c r="D75" s="19" t="s">
        <v>12</v>
      </c>
      <c r="E75" s="20" t="s">
        <v>13</v>
      </c>
      <c r="F75" s="21"/>
      <c r="G75" s="19" t="s">
        <v>14</v>
      </c>
      <c r="H75" s="19"/>
      <c r="I75" s="32" t="s">
        <v>15</v>
      </c>
    </row>
    <row r="76" spans="1:27" ht="36.75" customHeight="1">
      <c r="A76" s="18"/>
      <c r="B76" s="19"/>
      <c r="C76" s="19"/>
      <c r="D76" s="19"/>
      <c r="E76" s="22" t="s">
        <v>16</v>
      </c>
      <c r="F76" s="33" t="s">
        <v>17</v>
      </c>
      <c r="G76" s="23" t="s">
        <v>18</v>
      </c>
      <c r="H76" s="23" t="s">
        <v>19</v>
      </c>
      <c r="I76" s="32"/>
      <c r="J76" s="91"/>
      <c r="K76" s="91"/>
      <c r="L76" s="91"/>
      <c r="M76" s="91"/>
      <c r="N76" s="91"/>
      <c r="O76" s="91"/>
      <c r="P76" s="91"/>
      <c r="Q76" s="91"/>
      <c r="R76" s="91"/>
      <c r="S76" s="91"/>
      <c r="T76" s="91"/>
      <c r="U76" s="91"/>
      <c r="V76" s="91"/>
      <c r="W76" s="91"/>
      <c r="X76" s="91"/>
      <c r="Y76" s="91"/>
      <c r="Z76" s="91"/>
      <c r="AA76" s="91"/>
    </row>
    <row r="77" spans="1:27" ht="116.25" customHeight="1">
      <c r="A77" s="92" t="s">
        <v>169</v>
      </c>
      <c r="B77" s="34" t="s">
        <v>230</v>
      </c>
      <c r="C77" s="42" t="s">
        <v>231</v>
      </c>
      <c r="D77" s="25" t="s">
        <v>232</v>
      </c>
      <c r="E77" s="51">
        <v>541</v>
      </c>
      <c r="F77" s="37">
        <v>1</v>
      </c>
      <c r="G77" s="61">
        <f>501/501</f>
        <v>1</v>
      </c>
      <c r="H77" s="25" t="s">
        <v>233</v>
      </c>
      <c r="I77" s="88" t="s">
        <v>234</v>
      </c>
      <c r="J77" s="91"/>
      <c r="K77" s="91"/>
      <c r="L77" s="91"/>
      <c r="M77" s="91"/>
      <c r="N77" s="91"/>
      <c r="O77" s="91"/>
      <c r="P77" s="91"/>
      <c r="Q77" s="91"/>
      <c r="R77" s="91"/>
      <c r="S77" s="91"/>
      <c r="T77" s="91"/>
      <c r="U77" s="91"/>
      <c r="V77" s="91"/>
      <c r="W77" s="91"/>
      <c r="X77" s="91"/>
      <c r="Y77" s="91"/>
      <c r="Z77" s="91"/>
      <c r="AA77" s="91"/>
    </row>
    <row r="78" spans="1:27" ht="71.25" customHeight="1">
      <c r="A78" s="93"/>
      <c r="B78" s="65"/>
      <c r="C78" s="34" t="s">
        <v>235</v>
      </c>
      <c r="D78" s="25" t="s">
        <v>236</v>
      </c>
      <c r="E78" s="51">
        <v>0</v>
      </c>
      <c r="F78" s="37">
        <v>1</v>
      </c>
      <c r="G78" s="61">
        <f>16/16</f>
        <v>1</v>
      </c>
      <c r="H78" s="26" t="s">
        <v>237</v>
      </c>
      <c r="I78" s="25" t="s">
        <v>238</v>
      </c>
      <c r="J78" s="91"/>
      <c r="K78" s="91"/>
      <c r="L78" s="91"/>
      <c r="M78" s="91"/>
      <c r="N78" s="91"/>
      <c r="O78" s="91"/>
      <c r="P78" s="91"/>
      <c r="Q78" s="91"/>
      <c r="R78" s="91"/>
      <c r="S78" s="91"/>
      <c r="T78" s="91"/>
      <c r="U78" s="91"/>
      <c r="V78" s="91"/>
      <c r="W78" s="91"/>
      <c r="X78" s="91"/>
      <c r="Y78" s="91"/>
      <c r="Z78" s="91"/>
      <c r="AA78" s="91"/>
    </row>
    <row r="79" spans="1:27" ht="263.25" customHeight="1">
      <c r="A79" s="93"/>
      <c r="B79" s="65"/>
      <c r="C79" s="65"/>
      <c r="D79" s="94" t="s">
        <v>239</v>
      </c>
      <c r="E79" s="95">
        <v>0</v>
      </c>
      <c r="F79" s="37">
        <v>1</v>
      </c>
      <c r="G79" s="96">
        <f>111/111</f>
        <v>1</v>
      </c>
      <c r="H79" s="25" t="s">
        <v>240</v>
      </c>
      <c r="I79" s="97" t="s">
        <v>241</v>
      </c>
      <c r="J79" s="91"/>
      <c r="K79" s="91"/>
      <c r="L79" s="91"/>
      <c r="M79" s="91"/>
      <c r="N79" s="91"/>
      <c r="O79" s="91"/>
      <c r="P79" s="91"/>
      <c r="Q79" s="91"/>
      <c r="R79" s="91"/>
      <c r="S79" s="91"/>
      <c r="T79" s="91"/>
      <c r="U79" s="91"/>
      <c r="V79" s="91"/>
      <c r="W79" s="91"/>
      <c r="X79" s="91"/>
      <c r="Y79" s="91"/>
      <c r="Z79" s="91"/>
      <c r="AA79" s="91"/>
    </row>
    <row r="80" spans="1:27" ht="48" customHeight="1">
      <c r="A80" s="93"/>
      <c r="B80" s="65"/>
      <c r="C80" s="65"/>
      <c r="D80" s="94" t="s">
        <v>242</v>
      </c>
      <c r="E80" s="95">
        <v>0</v>
      </c>
      <c r="F80" s="37">
        <v>1</v>
      </c>
      <c r="G80" s="96">
        <f>9/9</f>
        <v>1</v>
      </c>
      <c r="H80" s="26" t="s">
        <v>243</v>
      </c>
      <c r="I80" s="97" t="s">
        <v>244</v>
      </c>
      <c r="J80" s="91"/>
      <c r="K80" s="91"/>
      <c r="L80" s="91"/>
      <c r="M80" s="91"/>
      <c r="N80" s="91"/>
      <c r="O80" s="91"/>
      <c r="P80" s="91"/>
      <c r="Q80" s="91"/>
      <c r="R80" s="91"/>
      <c r="S80" s="91"/>
      <c r="T80" s="91"/>
      <c r="U80" s="91"/>
      <c r="V80" s="91"/>
      <c r="W80" s="91"/>
      <c r="X80" s="91"/>
      <c r="Y80" s="91"/>
      <c r="Z80" s="91"/>
      <c r="AA80" s="91"/>
    </row>
    <row r="81" spans="1:27" ht="82.5" customHeight="1">
      <c r="A81" s="93"/>
      <c r="B81" s="65"/>
      <c r="C81" s="65"/>
      <c r="D81" s="94" t="s">
        <v>245</v>
      </c>
      <c r="E81" s="95">
        <v>0</v>
      </c>
      <c r="F81" s="37">
        <v>1</v>
      </c>
      <c r="G81" s="96">
        <f>26/26</f>
        <v>1</v>
      </c>
      <c r="H81" s="26" t="s">
        <v>246</v>
      </c>
      <c r="I81" s="97" t="s">
        <v>247</v>
      </c>
      <c r="J81" s="91"/>
      <c r="K81" s="91"/>
      <c r="L81" s="91"/>
      <c r="M81" s="91"/>
      <c r="N81" s="91"/>
      <c r="O81" s="91"/>
      <c r="P81" s="91"/>
      <c r="Q81" s="91"/>
      <c r="R81" s="91"/>
      <c r="S81" s="91"/>
      <c r="T81" s="91"/>
      <c r="U81" s="91"/>
      <c r="V81" s="91"/>
      <c r="W81" s="91"/>
      <c r="X81" s="91"/>
      <c r="Y81" s="91"/>
      <c r="Z81" s="91"/>
      <c r="AA81" s="91"/>
    </row>
    <row r="82" spans="1:27" ht="63" customHeight="1">
      <c r="A82" s="93"/>
      <c r="B82" s="65"/>
      <c r="C82" s="65"/>
      <c r="D82" s="94" t="s">
        <v>248</v>
      </c>
      <c r="E82" s="95">
        <v>0</v>
      </c>
      <c r="F82" s="37">
        <v>1</v>
      </c>
      <c r="G82" s="96">
        <f>39/39</f>
        <v>1</v>
      </c>
      <c r="H82" s="26" t="s">
        <v>249</v>
      </c>
      <c r="I82" s="97" t="s">
        <v>234</v>
      </c>
      <c r="J82" s="91"/>
      <c r="K82" s="91"/>
      <c r="L82" s="91"/>
      <c r="M82" s="91"/>
      <c r="N82" s="91"/>
      <c r="O82" s="91"/>
      <c r="P82" s="91"/>
      <c r="Q82" s="91"/>
      <c r="R82" s="91"/>
      <c r="S82" s="91"/>
      <c r="T82" s="91"/>
      <c r="U82" s="91"/>
      <c r="V82" s="91"/>
      <c r="W82" s="91"/>
      <c r="X82" s="91"/>
      <c r="Y82" s="91"/>
      <c r="Z82" s="91"/>
      <c r="AA82" s="91"/>
    </row>
    <row r="83" spans="1:27" ht="63" customHeight="1">
      <c r="A83" s="93"/>
      <c r="B83" s="26" t="s">
        <v>250</v>
      </c>
      <c r="C83" s="26" t="s">
        <v>251</v>
      </c>
      <c r="D83" s="26" t="s">
        <v>252</v>
      </c>
      <c r="E83" s="51">
        <v>0</v>
      </c>
      <c r="F83" s="60">
        <v>10</v>
      </c>
      <c r="G83" s="96">
        <f>14/10</f>
        <v>1.4</v>
      </c>
      <c r="H83" s="26" t="s">
        <v>253</v>
      </c>
      <c r="I83" s="49" t="s">
        <v>254</v>
      </c>
      <c r="J83" s="91"/>
      <c r="K83" s="91"/>
      <c r="L83" s="91"/>
      <c r="M83" s="91"/>
      <c r="N83" s="91"/>
      <c r="O83" s="91"/>
      <c r="P83" s="91"/>
      <c r="Q83" s="91"/>
      <c r="R83" s="91"/>
      <c r="S83" s="91"/>
      <c r="T83" s="91"/>
      <c r="U83" s="91"/>
      <c r="V83" s="91"/>
      <c r="W83" s="91"/>
      <c r="X83" s="91"/>
      <c r="Y83" s="91"/>
      <c r="Z83" s="91"/>
      <c r="AA83" s="91"/>
    </row>
    <row r="84" spans="1:9" ht="63" customHeight="1">
      <c r="A84" s="93"/>
      <c r="B84" s="25" t="s">
        <v>255</v>
      </c>
      <c r="C84" s="98" t="s">
        <v>256</v>
      </c>
      <c r="D84" s="25" t="s">
        <v>257</v>
      </c>
      <c r="E84" s="51">
        <v>0</v>
      </c>
      <c r="F84" s="37" t="s">
        <v>258</v>
      </c>
      <c r="G84" s="61">
        <f>7/7</f>
        <v>1</v>
      </c>
      <c r="H84" s="26" t="s">
        <v>259</v>
      </c>
      <c r="I84" s="49" t="s">
        <v>260</v>
      </c>
    </row>
    <row r="85" spans="1:9" ht="46.5" customHeight="1">
      <c r="A85" s="93"/>
      <c r="B85" s="88" t="s">
        <v>261</v>
      </c>
      <c r="C85" s="25" t="s">
        <v>262</v>
      </c>
      <c r="D85" s="26" t="s">
        <v>263</v>
      </c>
      <c r="E85" s="57">
        <v>0.9</v>
      </c>
      <c r="F85" s="37">
        <v>1</v>
      </c>
      <c r="G85" s="57">
        <v>1</v>
      </c>
      <c r="H85" s="26" t="s">
        <v>264</v>
      </c>
      <c r="I85" s="49" t="s">
        <v>265</v>
      </c>
    </row>
    <row r="86" spans="1:9" ht="71.25" customHeight="1">
      <c r="A86" s="99"/>
      <c r="B86" s="25" t="s">
        <v>94</v>
      </c>
      <c r="C86" s="26" t="s">
        <v>95</v>
      </c>
      <c r="D86" s="25" t="s">
        <v>174</v>
      </c>
      <c r="E86" s="36">
        <v>0</v>
      </c>
      <c r="F86" s="37">
        <v>1</v>
      </c>
      <c r="G86" s="37">
        <v>1</v>
      </c>
      <c r="H86" s="25" t="s">
        <v>175</v>
      </c>
      <c r="I86" s="49" t="s">
        <v>98</v>
      </c>
    </row>
    <row r="87" spans="1:9" ht="27.75" customHeight="1">
      <c r="A87" s="14" t="s">
        <v>266</v>
      </c>
      <c r="B87" s="14"/>
      <c r="C87" s="14"/>
      <c r="D87" s="14"/>
      <c r="E87" s="14"/>
      <c r="F87" s="14"/>
      <c r="G87" s="14"/>
      <c r="H87" s="14"/>
      <c r="I87" s="14"/>
    </row>
    <row r="88" spans="1:9" s="58" customFormat="1" ht="30" customHeight="1">
      <c r="A88" s="31" t="s">
        <v>267</v>
      </c>
      <c r="B88" s="31"/>
      <c r="C88" s="31"/>
      <c r="D88" s="31"/>
      <c r="E88" s="31"/>
      <c r="F88" s="31"/>
      <c r="G88" s="31"/>
      <c r="H88" s="31"/>
      <c r="I88" s="31"/>
    </row>
    <row r="89" spans="1:9" s="58" customFormat="1" ht="26.25" customHeight="1">
      <c r="A89" s="18" t="s">
        <v>28</v>
      </c>
      <c r="B89" s="19" t="s">
        <v>10</v>
      </c>
      <c r="C89" s="19" t="s">
        <v>11</v>
      </c>
      <c r="D89" s="19" t="s">
        <v>12</v>
      </c>
      <c r="E89" s="20" t="s">
        <v>13</v>
      </c>
      <c r="F89" s="21"/>
      <c r="G89" s="19" t="s">
        <v>14</v>
      </c>
      <c r="H89" s="19"/>
      <c r="I89" s="32" t="s">
        <v>15</v>
      </c>
    </row>
    <row r="90" spans="1:9" ht="39" customHeight="1">
      <c r="A90" s="18"/>
      <c r="B90" s="19"/>
      <c r="C90" s="19"/>
      <c r="D90" s="19"/>
      <c r="E90" s="22" t="s">
        <v>16</v>
      </c>
      <c r="F90" s="33" t="s">
        <v>17</v>
      </c>
      <c r="G90" s="23" t="s">
        <v>18</v>
      </c>
      <c r="H90" s="23" t="s">
        <v>19</v>
      </c>
      <c r="I90" s="32"/>
    </row>
    <row r="91" spans="1:9" ht="62.25" customHeight="1">
      <c r="A91" s="34" t="s">
        <v>169</v>
      </c>
      <c r="B91" s="34" t="s">
        <v>268</v>
      </c>
      <c r="C91" s="34" t="s">
        <v>269</v>
      </c>
      <c r="D91" s="26" t="s">
        <v>270</v>
      </c>
      <c r="E91" s="79">
        <v>0</v>
      </c>
      <c r="F91" s="28">
        <v>1</v>
      </c>
      <c r="G91" s="100">
        <v>0.95</v>
      </c>
      <c r="H91" s="101" t="s">
        <v>271</v>
      </c>
      <c r="I91" s="41" t="s">
        <v>272</v>
      </c>
    </row>
    <row r="92" spans="1:9" ht="85.5" customHeight="1">
      <c r="A92" s="46"/>
      <c r="B92" s="46"/>
      <c r="C92" s="46"/>
      <c r="D92" s="26" t="s">
        <v>273</v>
      </c>
      <c r="E92" s="27">
        <v>0.85</v>
      </c>
      <c r="F92" s="28">
        <v>0.8</v>
      </c>
      <c r="G92" s="102">
        <f>13/15</f>
        <v>0.8666666666666667</v>
      </c>
      <c r="H92" s="103" t="s">
        <v>274</v>
      </c>
      <c r="I92" s="41" t="s">
        <v>272</v>
      </c>
    </row>
    <row r="93" spans="1:9" ht="114" customHeight="1">
      <c r="A93" s="46"/>
      <c r="B93" s="84"/>
      <c r="C93" s="84"/>
      <c r="D93" s="26" t="s">
        <v>275</v>
      </c>
      <c r="E93" s="27">
        <v>0.81</v>
      </c>
      <c r="F93" s="28">
        <v>0.8</v>
      </c>
      <c r="G93" s="102">
        <f>236/294</f>
        <v>0.8027210884353742</v>
      </c>
      <c r="H93" s="104" t="s">
        <v>276</v>
      </c>
      <c r="I93" s="41" t="s">
        <v>272</v>
      </c>
    </row>
    <row r="94" spans="1:9" ht="104.25" customHeight="1">
      <c r="A94" s="65"/>
      <c r="B94" s="26" t="s">
        <v>277</v>
      </c>
      <c r="C94" s="26" t="s">
        <v>278</v>
      </c>
      <c r="D94" s="26" t="s">
        <v>279</v>
      </c>
      <c r="E94" s="27">
        <v>0.8</v>
      </c>
      <c r="F94" s="28">
        <v>0.9</v>
      </c>
      <c r="G94" s="100">
        <v>0.8</v>
      </c>
      <c r="H94" s="104" t="s">
        <v>280</v>
      </c>
      <c r="I94" s="41" t="s">
        <v>281</v>
      </c>
    </row>
    <row r="95" spans="1:9" ht="69.75" customHeight="1">
      <c r="A95" s="65"/>
      <c r="B95" s="26" t="s">
        <v>282</v>
      </c>
      <c r="C95" s="26" t="s">
        <v>283</v>
      </c>
      <c r="D95" s="26" t="s">
        <v>284</v>
      </c>
      <c r="E95" s="40">
        <v>0</v>
      </c>
      <c r="F95" s="28">
        <v>1</v>
      </c>
      <c r="G95" s="100">
        <v>0.9</v>
      </c>
      <c r="H95" s="104" t="s">
        <v>285</v>
      </c>
      <c r="I95" s="41" t="s">
        <v>286</v>
      </c>
    </row>
    <row r="96" spans="1:9" ht="50.25" customHeight="1">
      <c r="A96" s="65"/>
      <c r="B96" s="26" t="s">
        <v>287</v>
      </c>
      <c r="C96" s="26" t="s">
        <v>288</v>
      </c>
      <c r="D96" s="26" t="s">
        <v>289</v>
      </c>
      <c r="E96" s="40">
        <v>0</v>
      </c>
      <c r="F96" s="28">
        <v>1</v>
      </c>
      <c r="G96" s="100">
        <v>0.95</v>
      </c>
      <c r="H96" s="104" t="s">
        <v>290</v>
      </c>
      <c r="I96" s="41" t="s">
        <v>286</v>
      </c>
    </row>
    <row r="97" spans="1:9" ht="100.5" customHeight="1">
      <c r="A97" s="65"/>
      <c r="B97" s="26" t="s">
        <v>291</v>
      </c>
      <c r="C97" s="26" t="s">
        <v>292</v>
      </c>
      <c r="D97" s="26" t="s">
        <v>293</v>
      </c>
      <c r="E97" s="40">
        <v>0</v>
      </c>
      <c r="F97" s="28">
        <v>1</v>
      </c>
      <c r="G97" s="27">
        <v>0.08</v>
      </c>
      <c r="H97" s="105" t="s">
        <v>294</v>
      </c>
      <c r="I97" s="41" t="s">
        <v>295</v>
      </c>
    </row>
    <row r="98" spans="1:9" ht="111.75" customHeight="1">
      <c r="A98" s="65"/>
      <c r="B98" s="26" t="s">
        <v>296</v>
      </c>
      <c r="C98" s="26" t="s">
        <v>297</v>
      </c>
      <c r="D98" s="26" t="s">
        <v>298</v>
      </c>
      <c r="E98" s="40">
        <v>0</v>
      </c>
      <c r="F98" s="28">
        <v>1</v>
      </c>
      <c r="G98" s="100">
        <v>1</v>
      </c>
      <c r="H98" s="104" t="s">
        <v>299</v>
      </c>
      <c r="I98" s="41" t="s">
        <v>300</v>
      </c>
    </row>
    <row r="99" spans="1:9" ht="75" customHeight="1">
      <c r="A99" s="65"/>
      <c r="B99" s="25" t="s">
        <v>301</v>
      </c>
      <c r="C99" s="26" t="s">
        <v>302</v>
      </c>
      <c r="D99" s="26" t="s">
        <v>303</v>
      </c>
      <c r="E99" s="40">
        <v>0</v>
      </c>
      <c r="F99" s="28">
        <v>0.8</v>
      </c>
      <c r="G99" s="100">
        <v>0.6</v>
      </c>
      <c r="H99" s="105" t="s">
        <v>304</v>
      </c>
      <c r="I99" s="41" t="s">
        <v>305</v>
      </c>
    </row>
    <row r="100" spans="1:9" ht="327" customHeight="1">
      <c r="A100" s="65"/>
      <c r="B100" s="26" t="s">
        <v>306</v>
      </c>
      <c r="C100" s="26" t="s">
        <v>307</v>
      </c>
      <c r="D100" s="26" t="s">
        <v>308</v>
      </c>
      <c r="E100" s="27">
        <v>0.92</v>
      </c>
      <c r="F100" s="28">
        <v>1</v>
      </c>
      <c r="G100" s="100">
        <v>1</v>
      </c>
      <c r="H100" s="105" t="s">
        <v>309</v>
      </c>
      <c r="I100" s="41" t="s">
        <v>310</v>
      </c>
    </row>
    <row r="101" spans="1:9" ht="45.75" customHeight="1">
      <c r="A101" s="65"/>
      <c r="B101" s="26" t="s">
        <v>170</v>
      </c>
      <c r="C101" s="26" t="s">
        <v>171</v>
      </c>
      <c r="D101" s="26" t="s">
        <v>172</v>
      </c>
      <c r="E101" s="27">
        <v>0.5</v>
      </c>
      <c r="F101" s="28">
        <v>1</v>
      </c>
      <c r="G101" s="100">
        <v>0.9</v>
      </c>
      <c r="H101" s="106" t="s">
        <v>311</v>
      </c>
      <c r="I101" s="41" t="s">
        <v>98</v>
      </c>
    </row>
    <row r="102" spans="1:27" s="108" customFormat="1" ht="149.25" customHeight="1">
      <c r="A102" s="107"/>
      <c r="B102" s="25" t="s">
        <v>94</v>
      </c>
      <c r="C102" s="26" t="s">
        <v>95</v>
      </c>
      <c r="D102" s="25" t="s">
        <v>174</v>
      </c>
      <c r="E102" s="36">
        <v>0</v>
      </c>
      <c r="F102" s="37">
        <v>1</v>
      </c>
      <c r="G102" s="37">
        <v>1</v>
      </c>
      <c r="H102" s="25" t="s">
        <v>312</v>
      </c>
      <c r="I102" s="49" t="s">
        <v>98</v>
      </c>
      <c r="J102" s="8"/>
      <c r="K102" s="8"/>
      <c r="L102" s="8"/>
      <c r="M102" s="8"/>
      <c r="N102" s="8"/>
      <c r="O102" s="8"/>
      <c r="P102" s="8"/>
      <c r="Q102" s="8"/>
      <c r="R102" s="8"/>
      <c r="S102" s="8"/>
      <c r="T102" s="8"/>
      <c r="U102" s="8"/>
      <c r="V102" s="8"/>
      <c r="W102" s="8"/>
      <c r="X102" s="8"/>
      <c r="Y102" s="8"/>
      <c r="Z102" s="8"/>
      <c r="AA102" s="8"/>
    </row>
    <row r="103" spans="1:27" s="108" customFormat="1" ht="24" customHeight="1">
      <c r="A103" s="14" t="s">
        <v>313</v>
      </c>
      <c r="B103" s="14"/>
      <c r="C103" s="14"/>
      <c r="D103" s="14"/>
      <c r="E103" s="14"/>
      <c r="F103" s="14"/>
      <c r="G103" s="14"/>
      <c r="H103" s="14"/>
      <c r="I103" s="14"/>
      <c r="J103" s="8"/>
      <c r="K103" s="8"/>
      <c r="L103" s="8"/>
      <c r="M103" s="8"/>
      <c r="N103" s="8"/>
      <c r="O103" s="8"/>
      <c r="P103" s="8"/>
      <c r="Q103" s="8"/>
      <c r="R103" s="8"/>
      <c r="S103" s="8"/>
      <c r="T103" s="8"/>
      <c r="U103" s="8"/>
      <c r="V103" s="8"/>
      <c r="W103" s="8"/>
      <c r="X103" s="8"/>
      <c r="Y103" s="8"/>
      <c r="Z103" s="8"/>
      <c r="AA103" s="8"/>
    </row>
    <row r="104" spans="1:27" s="108" customFormat="1" ht="51.75" customHeight="1">
      <c r="A104" s="31" t="s">
        <v>314</v>
      </c>
      <c r="B104" s="31"/>
      <c r="C104" s="31"/>
      <c r="D104" s="31"/>
      <c r="E104" s="31"/>
      <c r="F104" s="31"/>
      <c r="G104" s="31"/>
      <c r="H104" s="31"/>
      <c r="I104" s="31"/>
      <c r="J104" s="8"/>
      <c r="K104" s="8"/>
      <c r="L104" s="8"/>
      <c r="M104" s="8"/>
      <c r="N104" s="8"/>
      <c r="O104" s="8"/>
      <c r="P104" s="8"/>
      <c r="Q104" s="8"/>
      <c r="R104" s="8"/>
      <c r="S104" s="8"/>
      <c r="T104" s="8"/>
      <c r="U104" s="8"/>
      <c r="V104" s="8"/>
      <c r="W104" s="8"/>
      <c r="X104" s="8"/>
      <c r="Y104" s="8"/>
      <c r="Z104" s="8"/>
      <c r="AA104" s="8"/>
    </row>
    <row r="105" spans="1:9" ht="22.5" customHeight="1">
      <c r="A105" s="18" t="s">
        <v>28</v>
      </c>
      <c r="B105" s="19" t="s">
        <v>10</v>
      </c>
      <c r="C105" s="19" t="s">
        <v>11</v>
      </c>
      <c r="D105" s="19" t="s">
        <v>12</v>
      </c>
      <c r="E105" s="20" t="s">
        <v>13</v>
      </c>
      <c r="F105" s="21"/>
      <c r="G105" s="19" t="s">
        <v>14</v>
      </c>
      <c r="H105" s="19"/>
      <c r="I105" s="32" t="s">
        <v>15</v>
      </c>
    </row>
    <row r="106" spans="1:9" ht="36">
      <c r="A106" s="18"/>
      <c r="B106" s="19"/>
      <c r="C106" s="19"/>
      <c r="D106" s="19"/>
      <c r="E106" s="22" t="s">
        <v>16</v>
      </c>
      <c r="F106" s="33" t="s">
        <v>17</v>
      </c>
      <c r="G106" s="23" t="s">
        <v>18</v>
      </c>
      <c r="H106" s="23" t="s">
        <v>19</v>
      </c>
      <c r="I106" s="32"/>
    </row>
    <row r="107" spans="1:9" ht="74.25" customHeight="1">
      <c r="A107" s="34" t="s">
        <v>169</v>
      </c>
      <c r="B107" s="31" t="s">
        <v>315</v>
      </c>
      <c r="C107" s="25" t="s">
        <v>316</v>
      </c>
      <c r="D107" s="25" t="s">
        <v>317</v>
      </c>
      <c r="E107" s="51">
        <v>0</v>
      </c>
      <c r="F107" s="57">
        <v>1</v>
      </c>
      <c r="G107" s="27">
        <v>1</v>
      </c>
      <c r="H107" s="25" t="s">
        <v>318</v>
      </c>
      <c r="I107" s="25" t="s">
        <v>319</v>
      </c>
    </row>
    <row r="108" spans="1:9" ht="60">
      <c r="A108" s="109"/>
      <c r="B108" s="71"/>
      <c r="C108" s="25" t="s">
        <v>320</v>
      </c>
      <c r="D108" s="25" t="s">
        <v>321</v>
      </c>
      <c r="E108" s="51">
        <v>0</v>
      </c>
      <c r="F108" s="57">
        <v>1</v>
      </c>
      <c r="G108" s="27">
        <f>3/3</f>
        <v>1</v>
      </c>
      <c r="H108" s="25" t="s">
        <v>322</v>
      </c>
      <c r="I108" s="110" t="s">
        <v>319</v>
      </c>
    </row>
    <row r="109" spans="1:9" ht="60">
      <c r="A109" s="109"/>
      <c r="B109" s="25" t="s">
        <v>323</v>
      </c>
      <c r="C109" s="25" t="s">
        <v>324</v>
      </c>
      <c r="D109" s="25" t="s">
        <v>325</v>
      </c>
      <c r="E109" s="111">
        <v>0</v>
      </c>
      <c r="F109" s="61">
        <v>1</v>
      </c>
      <c r="G109" s="27">
        <f>2/2</f>
        <v>1</v>
      </c>
      <c r="H109" s="25" t="s">
        <v>326</v>
      </c>
      <c r="I109" s="25" t="s">
        <v>319</v>
      </c>
    </row>
    <row r="110" spans="1:9" ht="96">
      <c r="A110" s="109"/>
      <c r="B110" s="25" t="s">
        <v>327</v>
      </c>
      <c r="C110" s="25" t="s">
        <v>328</v>
      </c>
      <c r="D110" s="25" t="s">
        <v>329</v>
      </c>
      <c r="E110" s="51">
        <v>0</v>
      </c>
      <c r="F110" s="61">
        <v>1</v>
      </c>
      <c r="G110" s="27">
        <f>25/25</f>
        <v>1</v>
      </c>
      <c r="H110" s="26" t="s">
        <v>330</v>
      </c>
      <c r="I110" s="25" t="s">
        <v>319</v>
      </c>
    </row>
    <row r="111" spans="1:9" ht="60">
      <c r="A111" s="109"/>
      <c r="B111" s="25" t="s">
        <v>331</v>
      </c>
      <c r="C111" s="25" t="s">
        <v>332</v>
      </c>
      <c r="D111" s="25" t="s">
        <v>333</v>
      </c>
      <c r="E111" s="51">
        <v>0</v>
      </c>
      <c r="F111" s="61">
        <v>1</v>
      </c>
      <c r="G111" s="27">
        <f>12/12</f>
        <v>1</v>
      </c>
      <c r="H111" s="26" t="s">
        <v>334</v>
      </c>
      <c r="I111" s="25" t="s">
        <v>319</v>
      </c>
    </row>
    <row r="112" spans="1:9" ht="108" customHeight="1">
      <c r="A112" s="109"/>
      <c r="B112" s="25" t="s">
        <v>335</v>
      </c>
      <c r="C112" s="25" t="s">
        <v>336</v>
      </c>
      <c r="D112" s="25" t="s">
        <v>337</v>
      </c>
      <c r="E112" s="51">
        <v>0</v>
      </c>
      <c r="F112" s="61">
        <v>1</v>
      </c>
      <c r="G112" s="27">
        <f>22/26</f>
        <v>0.8461538461538461</v>
      </c>
      <c r="H112" s="25" t="s">
        <v>338</v>
      </c>
      <c r="I112" s="25" t="s">
        <v>319</v>
      </c>
    </row>
    <row r="113" spans="1:9" ht="47.25" customHeight="1">
      <c r="A113" s="109"/>
      <c r="B113" s="25" t="s">
        <v>339</v>
      </c>
      <c r="C113" s="26" t="s">
        <v>340</v>
      </c>
      <c r="D113" s="26" t="s">
        <v>341</v>
      </c>
      <c r="E113" s="51">
        <v>0</v>
      </c>
      <c r="F113" s="51">
        <v>2</v>
      </c>
      <c r="G113" s="27">
        <f>2/2</f>
        <v>1</v>
      </c>
      <c r="H113" s="26" t="s">
        <v>342</v>
      </c>
      <c r="I113" s="25" t="s">
        <v>319</v>
      </c>
    </row>
    <row r="114" spans="1:9" ht="47.25" customHeight="1">
      <c r="A114" s="112"/>
      <c r="B114" s="25" t="s">
        <v>94</v>
      </c>
      <c r="C114" s="26" t="s">
        <v>95</v>
      </c>
      <c r="D114" s="25" t="s">
        <v>174</v>
      </c>
      <c r="E114" s="36">
        <v>0</v>
      </c>
      <c r="F114" s="37">
        <v>1</v>
      </c>
      <c r="G114" s="37">
        <v>1</v>
      </c>
      <c r="H114" s="25" t="s">
        <v>175</v>
      </c>
      <c r="I114" s="49" t="s">
        <v>98</v>
      </c>
    </row>
    <row r="115" spans="1:9" ht="36.75" customHeight="1">
      <c r="A115" s="14" t="s">
        <v>343</v>
      </c>
      <c r="B115" s="14"/>
      <c r="C115" s="14"/>
      <c r="D115" s="14"/>
      <c r="E115" s="14"/>
      <c r="F115" s="14"/>
      <c r="G115" s="14"/>
      <c r="H115" s="14"/>
      <c r="I115" s="14"/>
    </row>
    <row r="116" spans="1:9" ht="31.5" customHeight="1">
      <c r="A116" s="31" t="s">
        <v>344</v>
      </c>
      <c r="B116" s="31"/>
      <c r="C116" s="31"/>
      <c r="D116" s="31"/>
      <c r="E116" s="31"/>
      <c r="F116" s="31"/>
      <c r="G116" s="31"/>
      <c r="H116" s="31"/>
      <c r="I116" s="31"/>
    </row>
    <row r="117" spans="1:9" ht="27.75" customHeight="1">
      <c r="A117" s="18" t="s">
        <v>28</v>
      </c>
      <c r="B117" s="19" t="s">
        <v>10</v>
      </c>
      <c r="C117" s="19" t="s">
        <v>11</v>
      </c>
      <c r="D117" s="19" t="s">
        <v>12</v>
      </c>
      <c r="E117" s="20" t="s">
        <v>13</v>
      </c>
      <c r="F117" s="21"/>
      <c r="G117" s="19" t="s">
        <v>14</v>
      </c>
      <c r="H117" s="19"/>
      <c r="I117" s="32" t="s">
        <v>15</v>
      </c>
    </row>
    <row r="118" spans="1:9" ht="36">
      <c r="A118" s="18"/>
      <c r="B118" s="19"/>
      <c r="C118" s="19"/>
      <c r="D118" s="19"/>
      <c r="E118" s="22" t="s">
        <v>16</v>
      </c>
      <c r="F118" s="33" t="s">
        <v>17</v>
      </c>
      <c r="G118" s="23" t="s">
        <v>18</v>
      </c>
      <c r="H118" s="23" t="s">
        <v>19</v>
      </c>
      <c r="I118" s="32"/>
    </row>
    <row r="119" spans="1:9" ht="84">
      <c r="A119" s="31" t="s">
        <v>169</v>
      </c>
      <c r="B119" s="31" t="s">
        <v>345</v>
      </c>
      <c r="C119" s="34" t="s">
        <v>346</v>
      </c>
      <c r="D119" s="26" t="s">
        <v>347</v>
      </c>
      <c r="E119" s="40">
        <v>10</v>
      </c>
      <c r="F119" s="28">
        <v>1</v>
      </c>
      <c r="G119" s="100">
        <v>1</v>
      </c>
      <c r="H119" s="25" t="s">
        <v>348</v>
      </c>
      <c r="I119" s="26" t="s">
        <v>349</v>
      </c>
    </row>
    <row r="120" spans="1:9" ht="84">
      <c r="A120" s="31"/>
      <c r="B120" s="31"/>
      <c r="C120" s="46"/>
      <c r="D120" s="26" t="s">
        <v>350</v>
      </c>
      <c r="E120" s="40">
        <v>6</v>
      </c>
      <c r="F120" s="28">
        <v>1</v>
      </c>
      <c r="G120" s="45">
        <f>3/3</f>
        <v>1</v>
      </c>
      <c r="H120" s="25" t="s">
        <v>351</v>
      </c>
      <c r="I120" s="26" t="s">
        <v>349</v>
      </c>
    </row>
    <row r="121" spans="1:9" ht="57.75" customHeight="1">
      <c r="A121" s="31"/>
      <c r="B121" s="31"/>
      <c r="C121" s="46"/>
      <c r="D121" s="26" t="s">
        <v>352</v>
      </c>
      <c r="E121" s="40">
        <v>0</v>
      </c>
      <c r="F121" s="28">
        <v>1</v>
      </c>
      <c r="G121" s="27">
        <f>1/1</f>
        <v>1</v>
      </c>
      <c r="H121" s="25" t="s">
        <v>353</v>
      </c>
      <c r="I121" s="26" t="s">
        <v>349</v>
      </c>
    </row>
    <row r="122" spans="1:9" ht="66" customHeight="1">
      <c r="A122" s="31"/>
      <c r="B122" s="31"/>
      <c r="C122" s="46"/>
      <c r="D122" s="26" t="s">
        <v>354</v>
      </c>
      <c r="E122" s="40">
        <v>1</v>
      </c>
      <c r="F122" s="28">
        <v>1</v>
      </c>
      <c r="G122" s="27">
        <f>1/1</f>
        <v>1</v>
      </c>
      <c r="H122" s="26" t="s">
        <v>355</v>
      </c>
      <c r="I122" s="26" t="s">
        <v>349</v>
      </c>
    </row>
    <row r="123" spans="1:9" ht="66" customHeight="1">
      <c r="A123" s="31"/>
      <c r="B123" s="31"/>
      <c r="C123" s="84"/>
      <c r="D123" s="26" t="s">
        <v>356</v>
      </c>
      <c r="E123" s="40">
        <v>1</v>
      </c>
      <c r="F123" s="28">
        <v>1</v>
      </c>
      <c r="G123" s="45">
        <f>3/3</f>
        <v>1</v>
      </c>
      <c r="H123" s="26" t="s">
        <v>357</v>
      </c>
      <c r="I123" s="26" t="s">
        <v>349</v>
      </c>
    </row>
    <row r="124" spans="1:9" ht="85.5" customHeight="1">
      <c r="A124" s="31"/>
      <c r="B124" s="31"/>
      <c r="C124" s="25" t="s">
        <v>358</v>
      </c>
      <c r="D124" s="26" t="s">
        <v>359</v>
      </c>
      <c r="E124" s="40">
        <v>0</v>
      </c>
      <c r="F124" s="28">
        <v>1</v>
      </c>
      <c r="G124" s="27">
        <f>64/64</f>
        <v>1</v>
      </c>
      <c r="H124" s="26" t="s">
        <v>360</v>
      </c>
      <c r="I124" s="26" t="s">
        <v>349</v>
      </c>
    </row>
    <row r="125" spans="1:9" ht="61.5" customHeight="1">
      <c r="A125" s="31"/>
      <c r="B125" s="26" t="s">
        <v>170</v>
      </c>
      <c r="C125" s="26" t="s">
        <v>171</v>
      </c>
      <c r="D125" s="26" t="s">
        <v>172</v>
      </c>
      <c r="E125" s="27">
        <v>1</v>
      </c>
      <c r="F125" s="28">
        <v>1</v>
      </c>
      <c r="G125" s="28">
        <v>1</v>
      </c>
      <c r="H125" s="26" t="s">
        <v>361</v>
      </c>
      <c r="I125" s="26" t="s">
        <v>362</v>
      </c>
    </row>
    <row r="126" spans="1:9" ht="61.5" customHeight="1">
      <c r="A126" s="31"/>
      <c r="B126" s="25" t="s">
        <v>94</v>
      </c>
      <c r="C126" s="26" t="s">
        <v>95</v>
      </c>
      <c r="D126" s="25" t="s">
        <v>174</v>
      </c>
      <c r="E126" s="36">
        <v>0</v>
      </c>
      <c r="F126" s="37">
        <v>1</v>
      </c>
      <c r="G126" s="37">
        <v>1</v>
      </c>
      <c r="H126" s="25" t="s">
        <v>175</v>
      </c>
      <c r="I126" s="49" t="s">
        <v>98</v>
      </c>
    </row>
    <row r="127" spans="1:9" ht="35.25" customHeight="1">
      <c r="A127" s="14" t="s">
        <v>363</v>
      </c>
      <c r="B127" s="14"/>
      <c r="C127" s="14"/>
      <c r="D127" s="14"/>
      <c r="E127" s="14"/>
      <c r="F127" s="14"/>
      <c r="G127" s="14"/>
      <c r="H127" s="14"/>
      <c r="I127" s="14"/>
    </row>
    <row r="128" spans="1:9" s="58" customFormat="1" ht="30" customHeight="1">
      <c r="A128" s="31" t="s">
        <v>364</v>
      </c>
      <c r="B128" s="31"/>
      <c r="C128" s="31"/>
      <c r="D128" s="31"/>
      <c r="E128" s="31"/>
      <c r="F128" s="31"/>
      <c r="G128" s="31"/>
      <c r="H128" s="31"/>
      <c r="I128" s="113"/>
    </row>
    <row r="129" spans="1:9" s="58" customFormat="1" ht="22.5" customHeight="1">
      <c r="A129" s="18" t="s">
        <v>28</v>
      </c>
      <c r="B129" s="19" t="s">
        <v>10</v>
      </c>
      <c r="C129" s="19" t="s">
        <v>11</v>
      </c>
      <c r="D129" s="19" t="s">
        <v>12</v>
      </c>
      <c r="E129" s="20" t="s">
        <v>13</v>
      </c>
      <c r="F129" s="21"/>
      <c r="G129" s="19" t="s">
        <v>14</v>
      </c>
      <c r="H129" s="19"/>
      <c r="I129" s="32" t="s">
        <v>15</v>
      </c>
    </row>
    <row r="130" spans="1:9" ht="36">
      <c r="A130" s="18"/>
      <c r="B130" s="19"/>
      <c r="C130" s="19"/>
      <c r="D130" s="19"/>
      <c r="E130" s="22" t="s">
        <v>16</v>
      </c>
      <c r="F130" s="33" t="s">
        <v>17</v>
      </c>
      <c r="G130" s="23" t="s">
        <v>18</v>
      </c>
      <c r="H130" s="23" t="s">
        <v>19</v>
      </c>
      <c r="I130" s="32"/>
    </row>
    <row r="131" spans="1:9" ht="58.5" customHeight="1">
      <c r="A131" s="114" t="s">
        <v>169</v>
      </c>
      <c r="B131" s="26" t="s">
        <v>365</v>
      </c>
      <c r="C131" s="26" t="s">
        <v>366</v>
      </c>
      <c r="D131" s="26" t="s">
        <v>367</v>
      </c>
      <c r="E131" s="36">
        <v>0</v>
      </c>
      <c r="F131" s="27">
        <v>1</v>
      </c>
      <c r="G131" s="27">
        <f>10/10</f>
        <v>1</v>
      </c>
      <c r="H131" s="26" t="s">
        <v>368</v>
      </c>
      <c r="I131" s="25" t="s">
        <v>369</v>
      </c>
    </row>
    <row r="132" spans="1:9" ht="66" customHeight="1">
      <c r="A132" s="115"/>
      <c r="B132" s="31" t="s">
        <v>370</v>
      </c>
      <c r="C132" s="25" t="s">
        <v>371</v>
      </c>
      <c r="D132" s="26" t="s">
        <v>372</v>
      </c>
      <c r="E132" s="40">
        <v>0</v>
      </c>
      <c r="F132" s="27">
        <v>1</v>
      </c>
      <c r="G132" s="27">
        <f>64/64</f>
        <v>1</v>
      </c>
      <c r="H132" s="26" t="s">
        <v>373</v>
      </c>
      <c r="I132" s="25" t="s">
        <v>374</v>
      </c>
    </row>
    <row r="133" spans="1:9" ht="55.5" customHeight="1">
      <c r="A133" s="115"/>
      <c r="B133" s="116"/>
      <c r="C133" s="25" t="s">
        <v>375</v>
      </c>
      <c r="D133" s="26" t="s">
        <v>376</v>
      </c>
      <c r="E133" s="40">
        <v>0</v>
      </c>
      <c r="F133" s="27">
        <v>1</v>
      </c>
      <c r="G133" s="27">
        <f>10/10</f>
        <v>1</v>
      </c>
      <c r="H133" s="26" t="s">
        <v>377</v>
      </c>
      <c r="I133" s="25" t="s">
        <v>378</v>
      </c>
    </row>
    <row r="134" spans="1:9" ht="62.25" customHeight="1">
      <c r="A134" s="115"/>
      <c r="B134" s="25" t="s">
        <v>379</v>
      </c>
      <c r="C134" s="26" t="s">
        <v>380</v>
      </c>
      <c r="D134" s="26" t="s">
        <v>381</v>
      </c>
      <c r="E134" s="40">
        <v>0</v>
      </c>
      <c r="F134" s="27">
        <v>1</v>
      </c>
      <c r="G134" s="27">
        <f>15/15</f>
        <v>1</v>
      </c>
      <c r="H134" s="26" t="s">
        <v>382</v>
      </c>
      <c r="I134" s="26" t="s">
        <v>383</v>
      </c>
    </row>
    <row r="135" spans="1:9" ht="62.25" customHeight="1">
      <c r="A135" s="115"/>
      <c r="B135" s="117" t="s">
        <v>384</v>
      </c>
      <c r="C135" s="25" t="s">
        <v>385</v>
      </c>
      <c r="D135" s="26" t="s">
        <v>386</v>
      </c>
      <c r="E135" s="40">
        <v>0</v>
      </c>
      <c r="F135" s="27">
        <v>1</v>
      </c>
      <c r="G135" s="27">
        <f>1/1</f>
        <v>1</v>
      </c>
      <c r="H135" s="26" t="s">
        <v>387</v>
      </c>
      <c r="I135" s="26" t="s">
        <v>388</v>
      </c>
    </row>
    <row r="136" spans="1:9" ht="384" customHeight="1">
      <c r="A136" s="114" t="s">
        <v>169</v>
      </c>
      <c r="B136" s="117"/>
      <c r="C136" s="31" t="s">
        <v>389</v>
      </c>
      <c r="D136" s="26" t="s">
        <v>390</v>
      </c>
      <c r="E136" s="40">
        <v>0</v>
      </c>
      <c r="F136" s="27">
        <v>1</v>
      </c>
      <c r="G136" s="45">
        <f>8/8</f>
        <v>1</v>
      </c>
      <c r="H136" s="25" t="s">
        <v>391</v>
      </c>
      <c r="I136" s="26" t="s">
        <v>392</v>
      </c>
    </row>
    <row r="137" spans="1:9" ht="73.5" customHeight="1">
      <c r="A137" s="115"/>
      <c r="B137" s="117"/>
      <c r="C137" s="31"/>
      <c r="D137" s="26" t="s">
        <v>393</v>
      </c>
      <c r="E137" s="40">
        <v>0</v>
      </c>
      <c r="F137" s="27">
        <v>1</v>
      </c>
      <c r="G137" s="45">
        <f>40/40</f>
        <v>1</v>
      </c>
      <c r="H137" s="25" t="s">
        <v>394</v>
      </c>
      <c r="I137" s="26" t="s">
        <v>392</v>
      </c>
    </row>
    <row r="138" spans="1:27" s="108" customFormat="1" ht="210.75" customHeight="1">
      <c r="A138" s="115"/>
      <c r="B138" s="117"/>
      <c r="C138" s="31"/>
      <c r="D138" s="26" t="s">
        <v>395</v>
      </c>
      <c r="E138" s="40">
        <v>0</v>
      </c>
      <c r="F138" s="27">
        <v>1</v>
      </c>
      <c r="G138" s="45">
        <f>9/10</f>
        <v>0.9</v>
      </c>
      <c r="H138" s="25" t="s">
        <v>396</v>
      </c>
      <c r="I138" s="26" t="s">
        <v>392</v>
      </c>
      <c r="J138" s="8"/>
      <c r="K138" s="8"/>
      <c r="L138" s="8"/>
      <c r="M138" s="8"/>
      <c r="N138" s="8"/>
      <c r="O138" s="8"/>
      <c r="P138" s="8"/>
      <c r="Q138" s="8"/>
      <c r="R138" s="8"/>
      <c r="S138" s="8"/>
      <c r="T138" s="8"/>
      <c r="U138" s="8"/>
      <c r="V138" s="8"/>
      <c r="W138" s="8"/>
      <c r="X138" s="8"/>
      <c r="Y138" s="8"/>
      <c r="Z138" s="8"/>
      <c r="AA138" s="8"/>
    </row>
    <row r="139" spans="1:27" s="108" customFormat="1" ht="72" customHeight="1">
      <c r="A139" s="115"/>
      <c r="B139" s="117"/>
      <c r="C139" s="116"/>
      <c r="D139" s="26" t="s">
        <v>397</v>
      </c>
      <c r="E139" s="40">
        <v>0</v>
      </c>
      <c r="F139" s="27">
        <v>1</v>
      </c>
      <c r="G139" s="45">
        <f>38/38</f>
        <v>1</v>
      </c>
      <c r="H139" s="25" t="s">
        <v>398</v>
      </c>
      <c r="I139" s="26" t="s">
        <v>392</v>
      </c>
      <c r="J139" s="8"/>
      <c r="K139" s="8"/>
      <c r="L139" s="8"/>
      <c r="M139" s="8"/>
      <c r="N139" s="8"/>
      <c r="O139" s="8"/>
      <c r="P139" s="8"/>
      <c r="Q139" s="8"/>
      <c r="R139" s="8"/>
      <c r="S139" s="8"/>
      <c r="T139" s="8"/>
      <c r="U139" s="8"/>
      <c r="V139" s="8"/>
      <c r="W139" s="8"/>
      <c r="X139" s="8"/>
      <c r="Y139" s="8"/>
      <c r="Z139" s="8"/>
      <c r="AA139" s="8"/>
    </row>
    <row r="140" spans="1:27" s="108" customFormat="1" ht="109.5" customHeight="1">
      <c r="A140" s="115"/>
      <c r="B140" s="117" t="s">
        <v>399</v>
      </c>
      <c r="C140" s="25" t="s">
        <v>400</v>
      </c>
      <c r="D140" s="26" t="s">
        <v>401</v>
      </c>
      <c r="E140" s="40">
        <v>0</v>
      </c>
      <c r="F140" s="27">
        <v>1</v>
      </c>
      <c r="G140" s="45">
        <v>1</v>
      </c>
      <c r="H140" s="25" t="s">
        <v>402</v>
      </c>
      <c r="I140" s="118" t="s">
        <v>403</v>
      </c>
      <c r="J140" s="8"/>
      <c r="K140" s="8"/>
      <c r="L140" s="8"/>
      <c r="M140" s="8"/>
      <c r="N140" s="8"/>
      <c r="O140" s="8"/>
      <c r="P140" s="8"/>
      <c r="Q140" s="8"/>
      <c r="R140" s="8"/>
      <c r="S140" s="8"/>
      <c r="T140" s="8"/>
      <c r="U140" s="8"/>
      <c r="V140" s="8"/>
      <c r="W140" s="8"/>
      <c r="X140" s="8"/>
      <c r="Y140" s="8"/>
      <c r="Z140" s="8"/>
      <c r="AA140" s="8"/>
    </row>
    <row r="141" spans="1:27" s="108" customFormat="1" ht="58.5" customHeight="1">
      <c r="A141" s="115"/>
      <c r="B141" s="117"/>
      <c r="C141" s="119" t="s">
        <v>404</v>
      </c>
      <c r="D141" s="26" t="s">
        <v>405</v>
      </c>
      <c r="E141" s="120">
        <v>0</v>
      </c>
      <c r="F141" s="27">
        <v>1</v>
      </c>
      <c r="G141" s="45">
        <v>1</v>
      </c>
      <c r="H141" s="25" t="s">
        <v>406</v>
      </c>
      <c r="I141" s="118" t="s">
        <v>407</v>
      </c>
      <c r="J141" s="8"/>
      <c r="K141" s="8"/>
      <c r="L141" s="8"/>
      <c r="M141" s="8"/>
      <c r="N141" s="8"/>
      <c r="O141" s="8"/>
      <c r="P141" s="8"/>
      <c r="Q141" s="8"/>
      <c r="R141" s="8"/>
      <c r="S141" s="8"/>
      <c r="T141" s="8"/>
      <c r="U141" s="8"/>
      <c r="V141" s="8"/>
      <c r="W141" s="8"/>
      <c r="X141" s="8"/>
      <c r="Y141" s="8"/>
      <c r="Z141" s="8"/>
      <c r="AA141" s="8"/>
    </row>
    <row r="142" spans="1:27" s="108" customFormat="1" ht="88.5" customHeight="1">
      <c r="A142" s="115"/>
      <c r="B142" s="105" t="s">
        <v>408</v>
      </c>
      <c r="C142" s="105" t="s">
        <v>409</v>
      </c>
      <c r="D142" s="25" t="s">
        <v>410</v>
      </c>
      <c r="E142" s="36">
        <v>0</v>
      </c>
      <c r="F142" s="57">
        <v>1</v>
      </c>
      <c r="G142" s="45">
        <f>(229+281)/(350+313)</f>
        <v>0.7692307692307693</v>
      </c>
      <c r="H142" s="25" t="s">
        <v>411</v>
      </c>
      <c r="I142" s="26" t="s">
        <v>412</v>
      </c>
      <c r="J142" s="8"/>
      <c r="K142" s="8"/>
      <c r="L142" s="8"/>
      <c r="M142" s="8"/>
      <c r="N142" s="8"/>
      <c r="O142" s="8"/>
      <c r="P142" s="8"/>
      <c r="Q142" s="8"/>
      <c r="R142" s="8"/>
      <c r="S142" s="8"/>
      <c r="T142" s="8"/>
      <c r="U142" s="8"/>
      <c r="V142" s="8"/>
      <c r="W142" s="8"/>
      <c r="X142" s="8"/>
      <c r="Y142" s="8"/>
      <c r="Z142" s="8"/>
      <c r="AA142" s="8"/>
    </row>
    <row r="143" spans="1:27" s="108" customFormat="1" ht="43.5" customHeight="1">
      <c r="A143" s="115"/>
      <c r="B143" s="25" t="s">
        <v>170</v>
      </c>
      <c r="C143" s="26" t="s">
        <v>171</v>
      </c>
      <c r="D143" s="26" t="s">
        <v>172</v>
      </c>
      <c r="E143" s="27">
        <v>0.5</v>
      </c>
      <c r="F143" s="27">
        <v>1</v>
      </c>
      <c r="G143" s="27">
        <v>1</v>
      </c>
      <c r="H143" s="25" t="s">
        <v>413</v>
      </c>
      <c r="I143" s="26" t="s">
        <v>414</v>
      </c>
      <c r="J143" s="8"/>
      <c r="K143" s="8"/>
      <c r="L143" s="8"/>
      <c r="M143" s="8"/>
      <c r="N143" s="8"/>
      <c r="O143" s="8"/>
      <c r="P143" s="8"/>
      <c r="Q143" s="8"/>
      <c r="R143" s="8"/>
      <c r="S143" s="8"/>
      <c r="T143" s="8"/>
      <c r="U143" s="8"/>
      <c r="V143" s="8"/>
      <c r="W143" s="8"/>
      <c r="X143" s="8"/>
      <c r="Y143" s="8"/>
      <c r="Z143" s="8"/>
      <c r="AA143" s="8"/>
    </row>
    <row r="144" spans="1:27" s="108" customFormat="1" ht="60">
      <c r="A144" s="115"/>
      <c r="B144" s="25" t="s">
        <v>94</v>
      </c>
      <c r="C144" s="26" t="s">
        <v>95</v>
      </c>
      <c r="D144" s="25" t="s">
        <v>174</v>
      </c>
      <c r="E144" s="36">
        <v>0</v>
      </c>
      <c r="F144" s="37">
        <v>1</v>
      </c>
      <c r="G144" s="37">
        <v>1</v>
      </c>
      <c r="H144" s="25" t="s">
        <v>175</v>
      </c>
      <c r="I144" s="49" t="s">
        <v>98</v>
      </c>
      <c r="J144" s="8"/>
      <c r="K144" s="8"/>
      <c r="L144" s="8"/>
      <c r="M144" s="8"/>
      <c r="N144" s="8"/>
      <c r="O144" s="8"/>
      <c r="P144" s="8"/>
      <c r="Q144" s="8"/>
      <c r="R144" s="8"/>
      <c r="S144" s="8"/>
      <c r="T144" s="8"/>
      <c r="U144" s="8"/>
      <c r="V144" s="8"/>
      <c r="W144" s="8"/>
      <c r="X144" s="8"/>
      <c r="Y144" s="8"/>
      <c r="Z144" s="8"/>
      <c r="AA144" s="8"/>
    </row>
    <row r="145" spans="1:9" s="58" customFormat="1" ht="30" customHeight="1">
      <c r="A145" s="121" t="s">
        <v>415</v>
      </c>
      <c r="B145" s="122"/>
      <c r="C145" s="122"/>
      <c r="D145" s="122"/>
      <c r="E145" s="122"/>
      <c r="F145" s="122"/>
      <c r="G145" s="122"/>
      <c r="H145" s="122"/>
      <c r="I145" s="123"/>
    </row>
    <row r="146" spans="1:9" s="58" customFormat="1" ht="25.5" customHeight="1">
      <c r="A146" s="18" t="s">
        <v>28</v>
      </c>
      <c r="B146" s="19" t="s">
        <v>10</v>
      </c>
      <c r="C146" s="19" t="s">
        <v>11</v>
      </c>
      <c r="D146" s="19" t="s">
        <v>12</v>
      </c>
      <c r="E146" s="20" t="s">
        <v>13</v>
      </c>
      <c r="F146" s="21"/>
      <c r="G146" s="19" t="s">
        <v>14</v>
      </c>
      <c r="H146" s="19"/>
      <c r="I146" s="32" t="s">
        <v>15</v>
      </c>
    </row>
    <row r="147" spans="1:27" s="108" customFormat="1" ht="36">
      <c r="A147" s="18"/>
      <c r="B147" s="19"/>
      <c r="C147" s="19"/>
      <c r="D147" s="19"/>
      <c r="E147" s="22" t="s">
        <v>16</v>
      </c>
      <c r="F147" s="33" t="s">
        <v>17</v>
      </c>
      <c r="G147" s="23" t="s">
        <v>18</v>
      </c>
      <c r="H147" s="23" t="s">
        <v>19</v>
      </c>
      <c r="I147" s="32"/>
      <c r="J147" s="8"/>
      <c r="K147" s="8"/>
      <c r="L147" s="8"/>
      <c r="M147" s="8"/>
      <c r="N147" s="8"/>
      <c r="O147" s="8"/>
      <c r="P147" s="8"/>
      <c r="Q147" s="8"/>
      <c r="R147" s="8"/>
      <c r="S147" s="8"/>
      <c r="T147" s="8"/>
      <c r="U147" s="8"/>
      <c r="V147" s="8"/>
      <c r="W147" s="8"/>
      <c r="X147" s="8"/>
      <c r="Y147" s="8"/>
      <c r="Z147" s="8"/>
      <c r="AA147" s="8"/>
    </row>
    <row r="148" spans="1:27" s="108" customFormat="1" ht="60">
      <c r="A148" s="88" t="s">
        <v>169</v>
      </c>
      <c r="B148" s="25" t="s">
        <v>416</v>
      </c>
      <c r="C148" s="25" t="s">
        <v>417</v>
      </c>
      <c r="D148" s="25" t="s">
        <v>418</v>
      </c>
      <c r="E148" s="124">
        <v>0.001</v>
      </c>
      <c r="F148" s="125">
        <v>0.003</v>
      </c>
      <c r="G148" s="57">
        <v>1</v>
      </c>
      <c r="H148" s="25" t="s">
        <v>419</v>
      </c>
      <c r="I148" s="25" t="s">
        <v>420</v>
      </c>
      <c r="J148" s="8"/>
      <c r="K148" s="8"/>
      <c r="L148" s="8"/>
      <c r="M148" s="8"/>
      <c r="N148" s="8"/>
      <c r="O148" s="8"/>
      <c r="P148" s="8"/>
      <c r="Q148" s="8"/>
      <c r="R148" s="8"/>
      <c r="S148" s="8"/>
      <c r="T148" s="8"/>
      <c r="U148" s="8"/>
      <c r="V148" s="8"/>
      <c r="W148" s="8"/>
      <c r="X148" s="8"/>
      <c r="Y148" s="8"/>
      <c r="Z148" s="8"/>
      <c r="AA148" s="8"/>
    </row>
    <row r="149" spans="1:27" s="108" customFormat="1" ht="72">
      <c r="A149" s="88"/>
      <c r="B149" s="25" t="s">
        <v>421</v>
      </c>
      <c r="C149" s="25" t="s">
        <v>422</v>
      </c>
      <c r="D149" s="25" t="s">
        <v>423</v>
      </c>
      <c r="E149" s="57">
        <v>0.1</v>
      </c>
      <c r="F149" s="57">
        <v>1</v>
      </c>
      <c r="G149" s="57">
        <v>1</v>
      </c>
      <c r="H149" s="25" t="s">
        <v>424</v>
      </c>
      <c r="I149" s="25" t="s">
        <v>420</v>
      </c>
      <c r="J149" s="8"/>
      <c r="K149" s="8"/>
      <c r="L149" s="8"/>
      <c r="M149" s="8"/>
      <c r="N149" s="8"/>
      <c r="O149" s="8"/>
      <c r="P149" s="8"/>
      <c r="Q149" s="8"/>
      <c r="R149" s="8"/>
      <c r="S149" s="8"/>
      <c r="T149" s="8"/>
      <c r="U149" s="8"/>
      <c r="V149" s="8"/>
      <c r="W149" s="8"/>
      <c r="X149" s="8"/>
      <c r="Y149" s="8"/>
      <c r="Z149" s="8"/>
      <c r="AA149" s="8"/>
    </row>
    <row r="150" spans="1:27" s="108" customFormat="1" ht="60">
      <c r="A150" s="88"/>
      <c r="B150" s="25" t="s">
        <v>425</v>
      </c>
      <c r="C150" s="25" t="s">
        <v>426</v>
      </c>
      <c r="D150" s="25" t="s">
        <v>427</v>
      </c>
      <c r="E150" s="57">
        <v>0.1</v>
      </c>
      <c r="F150" s="57">
        <v>1</v>
      </c>
      <c r="G150" s="57">
        <v>1</v>
      </c>
      <c r="H150" s="25" t="s">
        <v>428</v>
      </c>
      <c r="I150" s="25" t="s">
        <v>429</v>
      </c>
      <c r="J150" s="8"/>
      <c r="K150" s="8"/>
      <c r="L150" s="8"/>
      <c r="M150" s="8"/>
      <c r="N150" s="8"/>
      <c r="O150" s="8"/>
      <c r="P150" s="8"/>
      <c r="Q150" s="8"/>
      <c r="R150" s="8"/>
      <c r="S150" s="8"/>
      <c r="T150" s="8"/>
      <c r="U150" s="8"/>
      <c r="V150" s="8"/>
      <c r="W150" s="8"/>
      <c r="X150" s="8"/>
      <c r="Y150" s="8"/>
      <c r="Z150" s="8"/>
      <c r="AA150" s="8"/>
    </row>
    <row r="151" spans="1:27" s="108" customFormat="1" ht="121.5" customHeight="1">
      <c r="A151" s="88"/>
      <c r="B151" s="25" t="s">
        <v>430</v>
      </c>
      <c r="C151" s="25" t="s">
        <v>431</v>
      </c>
      <c r="D151" s="25" t="s">
        <v>432</v>
      </c>
      <c r="E151" s="57">
        <v>0</v>
      </c>
      <c r="F151" s="57">
        <v>1</v>
      </c>
      <c r="G151" s="57">
        <f>70/70</f>
        <v>1</v>
      </c>
      <c r="H151" s="25" t="s">
        <v>433</v>
      </c>
      <c r="I151" s="25" t="s">
        <v>429</v>
      </c>
      <c r="J151" s="8"/>
      <c r="K151" s="8"/>
      <c r="L151" s="8"/>
      <c r="M151" s="8"/>
      <c r="N151" s="8"/>
      <c r="O151" s="8"/>
      <c r="P151" s="8"/>
      <c r="Q151" s="8"/>
      <c r="R151" s="8"/>
      <c r="S151" s="8"/>
      <c r="T151" s="8"/>
      <c r="U151" s="8"/>
      <c r="V151" s="8"/>
      <c r="W151" s="8"/>
      <c r="X151" s="8"/>
      <c r="Y151" s="8"/>
      <c r="Z151" s="8"/>
      <c r="AA151" s="8"/>
    </row>
    <row r="152" spans="1:27" s="108" customFormat="1" ht="72">
      <c r="A152" s="88"/>
      <c r="B152" s="25" t="s">
        <v>434</v>
      </c>
      <c r="C152" s="25" t="s">
        <v>435</v>
      </c>
      <c r="D152" s="25" t="s">
        <v>436</v>
      </c>
      <c r="E152" s="57">
        <v>0.1</v>
      </c>
      <c r="F152" s="57">
        <v>1</v>
      </c>
      <c r="G152" s="57">
        <f>111/111</f>
        <v>1</v>
      </c>
      <c r="H152" s="25" t="s">
        <v>437</v>
      </c>
      <c r="I152" s="25" t="s">
        <v>438</v>
      </c>
      <c r="J152" s="8"/>
      <c r="K152" s="8"/>
      <c r="L152" s="8"/>
      <c r="M152" s="8"/>
      <c r="N152" s="8"/>
      <c r="O152" s="8"/>
      <c r="P152" s="8"/>
      <c r="Q152" s="8"/>
      <c r="R152" s="8"/>
      <c r="S152" s="8"/>
      <c r="T152" s="8"/>
      <c r="U152" s="8"/>
      <c r="V152" s="8"/>
      <c r="W152" s="8"/>
      <c r="X152" s="8"/>
      <c r="Y152" s="8"/>
      <c r="Z152" s="8"/>
      <c r="AA152" s="8"/>
    </row>
    <row r="153" spans="1:27" s="108" customFormat="1" ht="408.75" customHeight="1">
      <c r="A153" s="88"/>
      <c r="B153" s="31" t="s">
        <v>439</v>
      </c>
      <c r="C153" s="31" t="s">
        <v>440</v>
      </c>
      <c r="D153" s="25" t="s">
        <v>441</v>
      </c>
      <c r="E153" s="57">
        <v>0.8</v>
      </c>
      <c r="F153" s="57">
        <v>1</v>
      </c>
      <c r="G153" s="57">
        <v>1</v>
      </c>
      <c r="H153" s="25" t="s">
        <v>442</v>
      </c>
      <c r="I153" s="25" t="s">
        <v>443</v>
      </c>
      <c r="J153" s="8"/>
      <c r="K153" s="8"/>
      <c r="L153" s="8"/>
      <c r="M153" s="8"/>
      <c r="N153" s="8"/>
      <c r="O153" s="8"/>
      <c r="P153" s="8"/>
      <c r="Q153" s="8"/>
      <c r="R153" s="8"/>
      <c r="S153" s="8"/>
      <c r="T153" s="8"/>
      <c r="U153" s="8"/>
      <c r="V153" s="8"/>
      <c r="W153" s="8"/>
      <c r="X153" s="8"/>
      <c r="Y153" s="8"/>
      <c r="Z153" s="8"/>
      <c r="AA153" s="8"/>
    </row>
    <row r="154" spans="1:27" s="108" customFormat="1" ht="376.5" customHeight="1">
      <c r="A154" s="88"/>
      <c r="B154" s="71"/>
      <c r="C154" s="71"/>
      <c r="D154" s="26" t="s">
        <v>444</v>
      </c>
      <c r="E154" s="57">
        <v>0</v>
      </c>
      <c r="F154" s="57">
        <v>1</v>
      </c>
      <c r="G154" s="57">
        <f>4/4</f>
        <v>1</v>
      </c>
      <c r="H154" s="25" t="s">
        <v>445</v>
      </c>
      <c r="I154" s="25" t="s">
        <v>446</v>
      </c>
      <c r="J154" s="8"/>
      <c r="K154" s="8"/>
      <c r="L154" s="8"/>
      <c r="M154" s="8"/>
      <c r="N154" s="8"/>
      <c r="O154" s="8"/>
      <c r="P154" s="8"/>
      <c r="Q154" s="8"/>
      <c r="R154" s="8"/>
      <c r="S154" s="8"/>
      <c r="T154" s="8"/>
      <c r="U154" s="8"/>
      <c r="V154" s="8"/>
      <c r="W154" s="8"/>
      <c r="X154" s="8"/>
      <c r="Y154" s="8"/>
      <c r="Z154" s="8"/>
      <c r="AA154" s="8"/>
    </row>
    <row r="155" spans="1:27" s="108" customFormat="1" ht="358.5" customHeight="1">
      <c r="A155" s="88"/>
      <c r="B155" s="31" t="s">
        <v>447</v>
      </c>
      <c r="C155" s="31" t="s">
        <v>448</v>
      </c>
      <c r="D155" s="25" t="s">
        <v>449</v>
      </c>
      <c r="E155" s="57">
        <v>0.1</v>
      </c>
      <c r="F155" s="57">
        <v>1</v>
      </c>
      <c r="G155" s="57">
        <v>1</v>
      </c>
      <c r="H155" s="25" t="s">
        <v>450</v>
      </c>
      <c r="I155" s="25" t="s">
        <v>451</v>
      </c>
      <c r="J155" s="8"/>
      <c r="K155" s="8"/>
      <c r="L155" s="8"/>
      <c r="M155" s="8"/>
      <c r="N155" s="8"/>
      <c r="O155" s="8"/>
      <c r="P155" s="8"/>
      <c r="Q155" s="8"/>
      <c r="R155" s="8"/>
      <c r="S155" s="8"/>
      <c r="T155" s="8"/>
      <c r="U155" s="8"/>
      <c r="V155" s="8"/>
      <c r="W155" s="8"/>
      <c r="X155" s="8"/>
      <c r="Y155" s="8"/>
      <c r="Z155" s="8"/>
      <c r="AA155" s="8"/>
    </row>
    <row r="156" spans="1:27" s="108" customFormat="1" ht="300" customHeight="1">
      <c r="A156" s="126"/>
      <c r="B156" s="31"/>
      <c r="C156" s="31"/>
      <c r="D156" s="25" t="s">
        <v>452</v>
      </c>
      <c r="E156" s="57">
        <v>0.1</v>
      </c>
      <c r="F156" s="57">
        <v>1</v>
      </c>
      <c r="G156" s="57">
        <v>1</v>
      </c>
      <c r="H156" s="25" t="s">
        <v>453</v>
      </c>
      <c r="I156" s="25" t="s">
        <v>454</v>
      </c>
      <c r="J156" s="8"/>
      <c r="K156" s="8"/>
      <c r="L156" s="8"/>
      <c r="M156" s="8"/>
      <c r="N156" s="8"/>
      <c r="O156" s="8"/>
      <c r="P156" s="8"/>
      <c r="Q156" s="8"/>
      <c r="R156" s="8"/>
      <c r="S156" s="8"/>
      <c r="T156" s="8"/>
      <c r="U156" s="8"/>
      <c r="V156" s="8"/>
      <c r="W156" s="8"/>
      <c r="X156" s="8"/>
      <c r="Y156" s="8"/>
      <c r="Z156" s="8"/>
      <c r="AA156" s="8"/>
    </row>
    <row r="157" spans="1:27" s="108" customFormat="1" ht="50.25" customHeight="1">
      <c r="A157" s="126"/>
      <c r="B157" s="25" t="s">
        <v>170</v>
      </c>
      <c r="C157" s="26" t="s">
        <v>171</v>
      </c>
      <c r="D157" s="26" t="s">
        <v>172</v>
      </c>
      <c r="E157" s="57">
        <v>0.1</v>
      </c>
      <c r="F157" s="57">
        <v>1</v>
      </c>
      <c r="G157" s="57">
        <v>1</v>
      </c>
      <c r="H157" s="26" t="s">
        <v>455</v>
      </c>
      <c r="I157" s="25" t="s">
        <v>454</v>
      </c>
      <c r="J157" s="8"/>
      <c r="K157" s="8"/>
      <c r="L157" s="8"/>
      <c r="M157" s="8"/>
      <c r="N157" s="8"/>
      <c r="O157" s="8"/>
      <c r="P157" s="8"/>
      <c r="Q157" s="8"/>
      <c r="R157" s="8"/>
      <c r="S157" s="8"/>
      <c r="T157" s="8"/>
      <c r="U157" s="8"/>
      <c r="V157" s="8"/>
      <c r="W157" s="8"/>
      <c r="X157" s="8"/>
      <c r="Y157" s="8"/>
      <c r="Z157" s="8"/>
      <c r="AA157" s="8"/>
    </row>
    <row r="158" spans="1:27" s="108" customFormat="1" ht="69" customHeight="1">
      <c r="A158" s="126"/>
      <c r="B158" s="25" t="s">
        <v>94</v>
      </c>
      <c r="C158" s="26" t="s">
        <v>95</v>
      </c>
      <c r="D158" s="25" t="s">
        <v>174</v>
      </c>
      <c r="E158" s="36">
        <v>0</v>
      </c>
      <c r="F158" s="37">
        <v>1</v>
      </c>
      <c r="G158" s="37">
        <v>1</v>
      </c>
      <c r="H158" s="25" t="s">
        <v>175</v>
      </c>
      <c r="I158" s="49" t="s">
        <v>98</v>
      </c>
      <c r="J158" s="8"/>
      <c r="K158" s="8"/>
      <c r="L158" s="8"/>
      <c r="M158" s="8"/>
      <c r="N158" s="8"/>
      <c r="O158" s="8"/>
      <c r="P158" s="8"/>
      <c r="Q158" s="8"/>
      <c r="R158" s="8"/>
      <c r="S158" s="8"/>
      <c r="T158" s="8"/>
      <c r="U158" s="8"/>
      <c r="V158" s="8"/>
      <c r="W158" s="8"/>
      <c r="X158" s="8"/>
      <c r="Y158" s="8"/>
      <c r="Z158" s="8"/>
      <c r="AA158" s="8"/>
    </row>
    <row r="159" spans="1:9" s="58" customFormat="1" ht="30" customHeight="1">
      <c r="A159" s="121" t="s">
        <v>456</v>
      </c>
      <c r="B159" s="122"/>
      <c r="C159" s="122"/>
      <c r="D159" s="122"/>
      <c r="E159" s="122"/>
      <c r="F159" s="122"/>
      <c r="G159" s="122"/>
      <c r="H159" s="122"/>
      <c r="I159" s="123"/>
    </row>
    <row r="160" spans="1:9" s="58" customFormat="1" ht="30" customHeight="1">
      <c r="A160" s="18" t="s">
        <v>28</v>
      </c>
      <c r="B160" s="19" t="s">
        <v>10</v>
      </c>
      <c r="C160" s="19" t="s">
        <v>11</v>
      </c>
      <c r="D160" s="19" t="s">
        <v>12</v>
      </c>
      <c r="E160" s="20" t="s">
        <v>13</v>
      </c>
      <c r="F160" s="21"/>
      <c r="G160" s="19" t="s">
        <v>14</v>
      </c>
      <c r="H160" s="19"/>
      <c r="I160" s="32" t="s">
        <v>15</v>
      </c>
    </row>
    <row r="161" spans="1:27" s="108" customFormat="1" ht="36">
      <c r="A161" s="18"/>
      <c r="B161" s="19"/>
      <c r="C161" s="19"/>
      <c r="D161" s="19"/>
      <c r="E161" s="22" t="s">
        <v>16</v>
      </c>
      <c r="F161" s="33" t="s">
        <v>17</v>
      </c>
      <c r="G161" s="23" t="s">
        <v>18</v>
      </c>
      <c r="H161" s="23" t="s">
        <v>19</v>
      </c>
      <c r="I161" s="32"/>
      <c r="J161" s="8"/>
      <c r="K161" s="8"/>
      <c r="L161" s="8"/>
      <c r="M161" s="8"/>
      <c r="N161" s="8"/>
      <c r="O161" s="8"/>
      <c r="P161" s="8"/>
      <c r="Q161" s="8"/>
      <c r="R161" s="8"/>
      <c r="S161" s="8"/>
      <c r="T161" s="8"/>
      <c r="U161" s="8"/>
      <c r="V161" s="8"/>
      <c r="W161" s="8"/>
      <c r="X161" s="8"/>
      <c r="Y161" s="8"/>
      <c r="Z161" s="8"/>
      <c r="AA161" s="8"/>
    </row>
    <row r="162" spans="1:27" s="108" customFormat="1" ht="48">
      <c r="A162" s="34" t="s">
        <v>169</v>
      </c>
      <c r="B162" s="34" t="s">
        <v>457</v>
      </c>
      <c r="C162" s="25" t="s">
        <v>458</v>
      </c>
      <c r="D162" s="110" t="s">
        <v>459</v>
      </c>
      <c r="E162" s="36">
        <v>0</v>
      </c>
      <c r="F162" s="37">
        <v>1</v>
      </c>
      <c r="G162" s="37">
        <f>1/1</f>
        <v>1</v>
      </c>
      <c r="H162" s="110" t="s">
        <v>460</v>
      </c>
      <c r="I162" s="127" t="s">
        <v>461</v>
      </c>
      <c r="J162" s="8"/>
      <c r="K162" s="8"/>
      <c r="L162" s="8"/>
      <c r="M162" s="8"/>
      <c r="N162" s="8"/>
      <c r="O162" s="8"/>
      <c r="P162" s="8"/>
      <c r="Q162" s="8"/>
      <c r="R162" s="8"/>
      <c r="S162" s="8"/>
      <c r="T162" s="8"/>
      <c r="U162" s="8"/>
      <c r="V162" s="8"/>
      <c r="W162" s="8"/>
      <c r="X162" s="8"/>
      <c r="Y162" s="8"/>
      <c r="Z162" s="8"/>
      <c r="AA162" s="8"/>
    </row>
    <row r="163" spans="1:27" s="108" customFormat="1" ht="38.25" customHeight="1">
      <c r="A163" s="46"/>
      <c r="B163" s="66"/>
      <c r="C163" s="25" t="s">
        <v>462</v>
      </c>
      <c r="D163" s="25" t="s">
        <v>463</v>
      </c>
      <c r="E163" s="36">
        <v>0</v>
      </c>
      <c r="F163" s="37">
        <v>1</v>
      </c>
      <c r="G163" s="37">
        <f>1/1</f>
        <v>1</v>
      </c>
      <c r="H163" s="110" t="s">
        <v>464</v>
      </c>
      <c r="I163" s="127" t="s">
        <v>461</v>
      </c>
      <c r="J163" s="8"/>
      <c r="K163" s="8"/>
      <c r="L163" s="8"/>
      <c r="M163" s="8"/>
      <c r="N163" s="8"/>
      <c r="O163" s="8"/>
      <c r="P163" s="8"/>
      <c r="Q163" s="8"/>
      <c r="R163" s="8"/>
      <c r="S163" s="8"/>
      <c r="T163" s="8"/>
      <c r="U163" s="8"/>
      <c r="V163" s="8"/>
      <c r="W163" s="8"/>
      <c r="X163" s="8"/>
      <c r="Y163" s="8"/>
      <c r="Z163" s="8"/>
      <c r="AA163" s="8"/>
    </row>
    <row r="164" spans="1:27" s="108" customFormat="1" ht="86.25" customHeight="1">
      <c r="A164" s="46"/>
      <c r="B164" s="25" t="s">
        <v>465</v>
      </c>
      <c r="C164" s="25" t="s">
        <v>466</v>
      </c>
      <c r="D164" s="25" t="s">
        <v>467</v>
      </c>
      <c r="E164" s="40">
        <v>0</v>
      </c>
      <c r="F164" s="37">
        <v>1</v>
      </c>
      <c r="G164" s="57">
        <f>1/1</f>
        <v>1</v>
      </c>
      <c r="H164" s="25" t="s">
        <v>468</v>
      </c>
      <c r="I164" s="127" t="s">
        <v>461</v>
      </c>
      <c r="J164" s="8"/>
      <c r="K164" s="8"/>
      <c r="L164" s="8"/>
      <c r="M164" s="8"/>
      <c r="N164" s="8"/>
      <c r="O164" s="8"/>
      <c r="P164" s="8"/>
      <c r="Q164" s="8"/>
      <c r="R164" s="8"/>
      <c r="S164" s="8"/>
      <c r="T164" s="8"/>
      <c r="U164" s="8"/>
      <c r="V164" s="8"/>
      <c r="W164" s="8"/>
      <c r="X164" s="8"/>
      <c r="Y164" s="8"/>
      <c r="Z164" s="8"/>
      <c r="AA164" s="8"/>
    </row>
    <row r="165" spans="1:27" s="108" customFormat="1" ht="81.75" customHeight="1">
      <c r="A165" s="46"/>
      <c r="B165" s="34" t="s">
        <v>469</v>
      </c>
      <c r="C165" s="25" t="s">
        <v>470</v>
      </c>
      <c r="D165" s="25" t="s">
        <v>471</v>
      </c>
      <c r="E165" s="40">
        <v>0</v>
      </c>
      <c r="F165" s="28">
        <v>1</v>
      </c>
      <c r="G165" s="28">
        <f>(64+10)/(64+10)</f>
        <v>1</v>
      </c>
      <c r="H165" s="25" t="s">
        <v>472</v>
      </c>
      <c r="I165" s="127" t="s">
        <v>473</v>
      </c>
      <c r="J165" s="8"/>
      <c r="K165" s="8"/>
      <c r="L165" s="8"/>
      <c r="M165" s="8"/>
      <c r="N165" s="8"/>
      <c r="O165" s="8"/>
      <c r="P165" s="8"/>
      <c r="Q165" s="8"/>
      <c r="R165" s="8"/>
      <c r="S165" s="8"/>
      <c r="T165" s="8"/>
      <c r="U165" s="8"/>
      <c r="V165" s="8"/>
      <c r="W165" s="8"/>
      <c r="X165" s="8"/>
      <c r="Y165" s="8"/>
      <c r="Z165" s="8"/>
      <c r="AA165" s="8"/>
    </row>
    <row r="166" spans="1:27" s="108" customFormat="1" ht="60">
      <c r="A166" s="46"/>
      <c r="B166" s="128"/>
      <c r="C166" s="25" t="s">
        <v>474</v>
      </c>
      <c r="D166" s="25" t="s">
        <v>475</v>
      </c>
      <c r="E166" s="27">
        <v>0.5</v>
      </c>
      <c r="F166" s="28">
        <v>1</v>
      </c>
      <c r="G166" s="57">
        <v>1</v>
      </c>
      <c r="H166" s="25" t="s">
        <v>476</v>
      </c>
      <c r="I166" s="127" t="s">
        <v>473</v>
      </c>
      <c r="J166" s="8"/>
      <c r="K166" s="8"/>
      <c r="L166" s="8"/>
      <c r="M166" s="8"/>
      <c r="N166" s="8"/>
      <c r="O166" s="8"/>
      <c r="P166" s="8"/>
      <c r="Q166" s="8"/>
      <c r="R166" s="8"/>
      <c r="S166" s="8"/>
      <c r="T166" s="8"/>
      <c r="U166" s="8"/>
      <c r="V166" s="8"/>
      <c r="W166" s="8"/>
      <c r="X166" s="8"/>
      <c r="Y166" s="8"/>
      <c r="Z166" s="8"/>
      <c r="AA166" s="8"/>
    </row>
    <row r="167" spans="1:27" s="108" customFormat="1" ht="313.5" customHeight="1">
      <c r="A167" s="46"/>
      <c r="B167" s="66"/>
      <c r="C167" s="110" t="s">
        <v>477</v>
      </c>
      <c r="D167" s="110" t="s">
        <v>478</v>
      </c>
      <c r="E167" s="27">
        <v>0</v>
      </c>
      <c r="F167" s="28">
        <v>0.8</v>
      </c>
      <c r="G167" s="57">
        <v>1</v>
      </c>
      <c r="H167" s="25" t="s">
        <v>479</v>
      </c>
      <c r="I167" s="127" t="s">
        <v>480</v>
      </c>
      <c r="J167" s="8"/>
      <c r="K167" s="8"/>
      <c r="L167" s="8"/>
      <c r="M167" s="8"/>
      <c r="N167" s="8"/>
      <c r="O167" s="8"/>
      <c r="P167" s="8"/>
      <c r="Q167" s="8"/>
      <c r="R167" s="8"/>
      <c r="S167" s="8"/>
      <c r="T167" s="8"/>
      <c r="U167" s="8"/>
      <c r="V167" s="8"/>
      <c r="W167" s="8"/>
      <c r="X167" s="8"/>
      <c r="Y167" s="8"/>
      <c r="Z167" s="8"/>
      <c r="AA167" s="8"/>
    </row>
    <row r="168" spans="1:27" s="108" customFormat="1" ht="36">
      <c r="A168" s="46"/>
      <c r="B168" s="25" t="s">
        <v>170</v>
      </c>
      <c r="C168" s="26" t="s">
        <v>481</v>
      </c>
      <c r="D168" s="26" t="s">
        <v>172</v>
      </c>
      <c r="E168" s="27">
        <v>0.5</v>
      </c>
      <c r="F168" s="28">
        <v>1</v>
      </c>
      <c r="G168" s="57">
        <v>1</v>
      </c>
      <c r="H168" s="25" t="s">
        <v>482</v>
      </c>
      <c r="I168" s="49" t="s">
        <v>98</v>
      </c>
      <c r="J168" s="8"/>
      <c r="K168" s="8"/>
      <c r="L168" s="8"/>
      <c r="M168" s="8"/>
      <c r="N168" s="8"/>
      <c r="O168" s="8"/>
      <c r="P168" s="8"/>
      <c r="Q168" s="8"/>
      <c r="R168" s="8"/>
      <c r="S168" s="8"/>
      <c r="T168" s="8"/>
      <c r="U168" s="8"/>
      <c r="V168" s="8"/>
      <c r="W168" s="8"/>
      <c r="X168" s="8"/>
      <c r="Y168" s="8"/>
      <c r="Z168" s="8"/>
      <c r="AA168" s="8"/>
    </row>
    <row r="169" spans="1:27" s="108" customFormat="1" ht="60">
      <c r="A169" s="84"/>
      <c r="B169" s="25" t="s">
        <v>94</v>
      </c>
      <c r="C169" s="26" t="s">
        <v>95</v>
      </c>
      <c r="D169" s="25" t="s">
        <v>174</v>
      </c>
      <c r="E169" s="36">
        <v>0</v>
      </c>
      <c r="F169" s="37">
        <v>1</v>
      </c>
      <c r="G169" s="37">
        <v>1</v>
      </c>
      <c r="H169" s="25" t="s">
        <v>175</v>
      </c>
      <c r="I169" s="49" t="s">
        <v>98</v>
      </c>
      <c r="J169" s="8"/>
      <c r="K169" s="8"/>
      <c r="L169" s="8"/>
      <c r="M169" s="8"/>
      <c r="N169" s="8"/>
      <c r="O169" s="8"/>
      <c r="P169" s="8"/>
      <c r="Q169" s="8"/>
      <c r="R169" s="8"/>
      <c r="S169" s="8"/>
      <c r="T169" s="8"/>
      <c r="U169" s="8"/>
      <c r="V169" s="8"/>
      <c r="W169" s="8"/>
      <c r="X169" s="8"/>
      <c r="Y169" s="8"/>
      <c r="Z169" s="8"/>
      <c r="AA169" s="8"/>
    </row>
    <row r="170" spans="1:9" s="58" customFormat="1" ht="30" customHeight="1">
      <c r="A170" s="129" t="s">
        <v>483</v>
      </c>
      <c r="B170" s="130"/>
      <c r="C170" s="130"/>
      <c r="D170" s="130"/>
      <c r="E170" s="130"/>
      <c r="F170" s="130"/>
      <c r="G170" s="130"/>
      <c r="H170" s="130"/>
      <c r="I170" s="131"/>
    </row>
    <row r="171" spans="1:9" s="58" customFormat="1" ht="26.25" customHeight="1">
      <c r="A171" s="18" t="s">
        <v>28</v>
      </c>
      <c r="B171" s="19" t="s">
        <v>10</v>
      </c>
      <c r="C171" s="19" t="s">
        <v>11</v>
      </c>
      <c r="D171" s="19" t="s">
        <v>12</v>
      </c>
      <c r="E171" s="20" t="s">
        <v>13</v>
      </c>
      <c r="F171" s="21"/>
      <c r="G171" s="19" t="s">
        <v>14</v>
      </c>
      <c r="H171" s="19"/>
      <c r="I171" s="32" t="s">
        <v>15</v>
      </c>
    </row>
    <row r="172" spans="1:27" s="108" customFormat="1" ht="39" customHeight="1">
      <c r="A172" s="18"/>
      <c r="B172" s="19"/>
      <c r="C172" s="19"/>
      <c r="D172" s="19"/>
      <c r="E172" s="22" t="s">
        <v>16</v>
      </c>
      <c r="F172" s="33" t="s">
        <v>17</v>
      </c>
      <c r="G172" s="23" t="s">
        <v>18</v>
      </c>
      <c r="H172" s="23" t="s">
        <v>19</v>
      </c>
      <c r="I172" s="32"/>
      <c r="J172" s="8"/>
      <c r="K172" s="8"/>
      <c r="L172" s="8"/>
      <c r="M172" s="8"/>
      <c r="N172" s="8"/>
      <c r="O172" s="8"/>
      <c r="P172" s="8"/>
      <c r="Q172" s="8"/>
      <c r="R172" s="8"/>
      <c r="S172" s="8"/>
      <c r="T172" s="8"/>
      <c r="U172" s="8"/>
      <c r="V172" s="8"/>
      <c r="W172" s="8"/>
      <c r="X172" s="8"/>
      <c r="Y172" s="8"/>
      <c r="Z172" s="8"/>
      <c r="AA172" s="8"/>
    </row>
    <row r="173" spans="1:27" s="108" customFormat="1" ht="66.75" customHeight="1">
      <c r="A173" s="31" t="s">
        <v>169</v>
      </c>
      <c r="B173" s="25" t="s">
        <v>484</v>
      </c>
      <c r="C173" s="25" t="s">
        <v>485</v>
      </c>
      <c r="D173" s="25" t="s">
        <v>486</v>
      </c>
      <c r="E173" s="40">
        <v>0</v>
      </c>
      <c r="F173" s="28">
        <v>1</v>
      </c>
      <c r="G173" s="61">
        <f>5/5</f>
        <v>1</v>
      </c>
      <c r="H173" s="25" t="s">
        <v>487</v>
      </c>
      <c r="I173" s="49" t="s">
        <v>488</v>
      </c>
      <c r="J173" s="8"/>
      <c r="K173" s="8"/>
      <c r="L173" s="8"/>
      <c r="M173" s="8"/>
      <c r="N173" s="8"/>
      <c r="O173" s="8"/>
      <c r="P173" s="8"/>
      <c r="Q173" s="8"/>
      <c r="R173" s="8"/>
      <c r="S173" s="8"/>
      <c r="T173" s="8"/>
      <c r="U173" s="8"/>
      <c r="V173" s="8"/>
      <c r="W173" s="8"/>
      <c r="X173" s="8"/>
      <c r="Y173" s="8"/>
      <c r="Z173" s="8"/>
      <c r="AA173" s="8"/>
    </row>
    <row r="174" spans="1:27" s="108" customFormat="1" ht="62.25" customHeight="1">
      <c r="A174" s="31"/>
      <c r="B174" s="25" t="s">
        <v>489</v>
      </c>
      <c r="C174" s="25" t="s">
        <v>490</v>
      </c>
      <c r="D174" s="26" t="s">
        <v>491</v>
      </c>
      <c r="E174" s="57">
        <v>0.1</v>
      </c>
      <c r="F174" s="37">
        <v>1</v>
      </c>
      <c r="G174" s="37">
        <v>1</v>
      </c>
      <c r="H174" s="26" t="s">
        <v>492</v>
      </c>
      <c r="I174" s="49" t="s">
        <v>493</v>
      </c>
      <c r="J174" s="8"/>
      <c r="K174" s="8"/>
      <c r="L174" s="8"/>
      <c r="M174" s="8"/>
      <c r="N174" s="8"/>
      <c r="O174" s="8"/>
      <c r="P174" s="8"/>
      <c r="Q174" s="8"/>
      <c r="R174" s="8"/>
      <c r="S174" s="8"/>
      <c r="T174" s="8"/>
      <c r="U174" s="8"/>
      <c r="V174" s="8"/>
      <c r="W174" s="8"/>
      <c r="X174" s="8"/>
      <c r="Y174" s="8"/>
      <c r="Z174" s="8"/>
      <c r="AA174" s="8"/>
    </row>
    <row r="175" spans="1:27" s="108" customFormat="1" ht="51" customHeight="1">
      <c r="A175" s="132"/>
      <c r="B175" s="25" t="s">
        <v>494</v>
      </c>
      <c r="C175" s="25" t="s">
        <v>495</v>
      </c>
      <c r="D175" s="25" t="s">
        <v>496</v>
      </c>
      <c r="E175" s="40">
        <v>0</v>
      </c>
      <c r="F175" s="28">
        <v>1</v>
      </c>
      <c r="G175" s="37">
        <v>1</v>
      </c>
      <c r="H175" s="25" t="s">
        <v>497</v>
      </c>
      <c r="I175" s="41" t="s">
        <v>498</v>
      </c>
      <c r="J175" s="8"/>
      <c r="K175" s="8"/>
      <c r="L175" s="8"/>
      <c r="M175" s="8"/>
      <c r="N175" s="8"/>
      <c r="O175" s="8"/>
      <c r="P175" s="8"/>
      <c r="Q175" s="8"/>
      <c r="R175" s="8"/>
      <c r="S175" s="8"/>
      <c r="T175" s="8"/>
      <c r="U175" s="8"/>
      <c r="V175" s="8"/>
      <c r="W175" s="8"/>
      <c r="X175" s="8"/>
      <c r="Y175" s="8"/>
      <c r="Z175" s="8"/>
      <c r="AA175" s="8"/>
    </row>
    <row r="176" spans="1:27" s="108" customFormat="1" ht="72.75" customHeight="1">
      <c r="A176" s="132"/>
      <c r="B176" s="25" t="s">
        <v>499</v>
      </c>
      <c r="C176" s="25" t="s">
        <v>500</v>
      </c>
      <c r="D176" s="25" t="s">
        <v>501</v>
      </c>
      <c r="E176" s="40">
        <v>0</v>
      </c>
      <c r="F176" s="28">
        <v>1</v>
      </c>
      <c r="G176" s="37">
        <v>1</v>
      </c>
      <c r="H176" s="25" t="s">
        <v>502</v>
      </c>
      <c r="I176" s="41" t="s">
        <v>498</v>
      </c>
      <c r="J176" s="8"/>
      <c r="K176" s="8"/>
      <c r="L176" s="8"/>
      <c r="M176" s="8"/>
      <c r="N176" s="8"/>
      <c r="O176" s="8"/>
      <c r="P176" s="8"/>
      <c r="Q176" s="8"/>
      <c r="R176" s="8"/>
      <c r="S176" s="8"/>
      <c r="T176" s="8"/>
      <c r="U176" s="8"/>
      <c r="V176" s="8"/>
      <c r="W176" s="8"/>
      <c r="X176" s="8"/>
      <c r="Y176" s="8"/>
      <c r="Z176" s="8"/>
      <c r="AA176" s="8"/>
    </row>
    <row r="177" spans="1:27" s="108" customFormat="1" ht="221.25" customHeight="1">
      <c r="A177" s="132"/>
      <c r="B177" s="133" t="s">
        <v>503</v>
      </c>
      <c r="C177" s="25" t="s">
        <v>504</v>
      </c>
      <c r="D177" s="25" t="s">
        <v>505</v>
      </c>
      <c r="E177" s="27">
        <v>0.5</v>
      </c>
      <c r="F177" s="28">
        <v>1</v>
      </c>
      <c r="G177" s="37">
        <v>1</v>
      </c>
      <c r="H177" s="25" t="s">
        <v>506</v>
      </c>
      <c r="I177" s="49" t="s">
        <v>507</v>
      </c>
      <c r="J177" s="8"/>
      <c r="K177" s="8"/>
      <c r="L177" s="8"/>
      <c r="M177" s="8"/>
      <c r="N177" s="8"/>
      <c r="O177" s="8"/>
      <c r="P177" s="8"/>
      <c r="Q177" s="8"/>
      <c r="R177" s="8"/>
      <c r="S177" s="8"/>
      <c r="T177" s="8"/>
      <c r="U177" s="8"/>
      <c r="V177" s="8"/>
      <c r="W177" s="8"/>
      <c r="X177" s="8"/>
      <c r="Y177" s="8"/>
      <c r="Z177" s="8"/>
      <c r="AA177" s="8"/>
    </row>
    <row r="178" spans="1:27" s="108" customFormat="1" ht="234" customHeight="1">
      <c r="A178" s="132"/>
      <c r="B178" s="134"/>
      <c r="C178" s="80" t="s">
        <v>508</v>
      </c>
      <c r="D178" s="110" t="s">
        <v>509</v>
      </c>
      <c r="E178" s="135">
        <v>0.1</v>
      </c>
      <c r="F178" s="136">
        <v>1</v>
      </c>
      <c r="G178" s="37">
        <v>1</v>
      </c>
      <c r="H178" s="25" t="s">
        <v>510</v>
      </c>
      <c r="I178" s="49" t="s">
        <v>507</v>
      </c>
      <c r="J178" s="8"/>
      <c r="K178" s="8"/>
      <c r="L178" s="8"/>
      <c r="M178" s="8"/>
      <c r="N178" s="8"/>
      <c r="O178" s="8"/>
      <c r="P178" s="8"/>
      <c r="Q178" s="8"/>
      <c r="R178" s="8"/>
      <c r="S178" s="8"/>
      <c r="T178" s="8"/>
      <c r="U178" s="8"/>
      <c r="V178" s="8"/>
      <c r="W178" s="8"/>
      <c r="X178" s="8"/>
      <c r="Y178" s="8"/>
      <c r="Z178" s="8"/>
      <c r="AA178" s="8"/>
    </row>
    <row r="179" spans="1:27" s="108" customFormat="1" ht="58.5" customHeight="1">
      <c r="A179" s="132"/>
      <c r="B179" s="25" t="s">
        <v>94</v>
      </c>
      <c r="C179" s="26" t="s">
        <v>95</v>
      </c>
      <c r="D179" s="25" t="s">
        <v>511</v>
      </c>
      <c r="E179" s="36">
        <v>0</v>
      </c>
      <c r="F179" s="37">
        <v>1</v>
      </c>
      <c r="G179" s="37">
        <v>1</v>
      </c>
      <c r="H179" s="25" t="s">
        <v>175</v>
      </c>
      <c r="I179" s="49" t="s">
        <v>98</v>
      </c>
      <c r="J179" s="8"/>
      <c r="K179" s="8"/>
      <c r="L179" s="8"/>
      <c r="M179" s="8"/>
      <c r="N179" s="8"/>
      <c r="O179" s="8"/>
      <c r="P179" s="8"/>
      <c r="Q179" s="8"/>
      <c r="R179" s="8"/>
      <c r="S179" s="8"/>
      <c r="T179" s="8"/>
      <c r="U179" s="8"/>
      <c r="V179" s="8"/>
      <c r="W179" s="8"/>
      <c r="X179" s="8"/>
      <c r="Y179" s="8"/>
      <c r="Z179" s="8"/>
      <c r="AA179" s="8"/>
    </row>
    <row r="180" spans="1:9" s="58" customFormat="1" ht="30" customHeight="1">
      <c r="A180" s="129" t="s">
        <v>512</v>
      </c>
      <c r="B180" s="130"/>
      <c r="C180" s="130"/>
      <c r="D180" s="130"/>
      <c r="E180" s="130"/>
      <c r="F180" s="130"/>
      <c r="G180" s="130"/>
      <c r="H180" s="130"/>
      <c r="I180" s="131"/>
    </row>
    <row r="181" spans="1:9" s="58" customFormat="1" ht="25.5" customHeight="1">
      <c r="A181" s="18" t="s">
        <v>28</v>
      </c>
      <c r="B181" s="19" t="s">
        <v>10</v>
      </c>
      <c r="C181" s="19" t="s">
        <v>11</v>
      </c>
      <c r="D181" s="19" t="s">
        <v>12</v>
      </c>
      <c r="E181" s="75" t="s">
        <v>13</v>
      </c>
      <c r="F181" s="137"/>
      <c r="G181" s="19" t="s">
        <v>14</v>
      </c>
      <c r="H181" s="19"/>
      <c r="I181" s="32" t="s">
        <v>15</v>
      </c>
    </row>
    <row r="182" spans="1:27" s="58" customFormat="1" ht="45.75" customHeight="1">
      <c r="A182" s="18"/>
      <c r="B182" s="19"/>
      <c r="C182" s="19"/>
      <c r="D182" s="19"/>
      <c r="E182" s="23" t="s">
        <v>16</v>
      </c>
      <c r="F182" s="138" t="s">
        <v>17</v>
      </c>
      <c r="G182" s="23" t="s">
        <v>18</v>
      </c>
      <c r="H182" s="23" t="s">
        <v>19</v>
      </c>
      <c r="I182" s="32"/>
      <c r="J182" s="139"/>
      <c r="K182" s="139"/>
      <c r="L182" s="139"/>
      <c r="M182" s="139"/>
      <c r="N182" s="139"/>
      <c r="O182" s="139"/>
      <c r="P182" s="139"/>
      <c r="Q182" s="139"/>
      <c r="R182" s="139"/>
      <c r="S182" s="139"/>
      <c r="T182" s="139"/>
      <c r="U182" s="139"/>
      <c r="V182" s="139"/>
      <c r="W182" s="139"/>
      <c r="X182" s="139"/>
      <c r="Y182" s="139"/>
      <c r="Z182" s="139"/>
      <c r="AA182" s="139"/>
    </row>
    <row r="183" spans="1:27" s="108" customFormat="1" ht="153.75" customHeight="1">
      <c r="A183" s="31" t="s">
        <v>513</v>
      </c>
      <c r="B183" s="34" t="s">
        <v>514</v>
      </c>
      <c r="C183" s="110" t="s">
        <v>515</v>
      </c>
      <c r="D183" s="25" t="s">
        <v>516</v>
      </c>
      <c r="E183" s="36">
        <v>0</v>
      </c>
      <c r="F183" s="37">
        <v>1</v>
      </c>
      <c r="G183" s="61">
        <v>1</v>
      </c>
      <c r="H183" s="25" t="s">
        <v>517</v>
      </c>
      <c r="I183" s="49" t="s">
        <v>518</v>
      </c>
      <c r="J183" s="8"/>
      <c r="K183" s="8"/>
      <c r="L183" s="8"/>
      <c r="M183" s="8"/>
      <c r="N183" s="8"/>
      <c r="O183" s="8"/>
      <c r="P183" s="8"/>
      <c r="Q183" s="8"/>
      <c r="R183" s="8"/>
      <c r="S183" s="8"/>
      <c r="T183" s="8"/>
      <c r="U183" s="8"/>
      <c r="V183" s="8"/>
      <c r="W183" s="8"/>
      <c r="X183" s="8"/>
      <c r="Y183" s="8"/>
      <c r="Z183" s="8"/>
      <c r="AA183" s="8"/>
    </row>
    <row r="184" spans="1:27" s="108" customFormat="1" ht="99.75" customHeight="1">
      <c r="A184" s="132"/>
      <c r="B184" s="46"/>
      <c r="C184" s="110" t="s">
        <v>519</v>
      </c>
      <c r="D184" s="110" t="s">
        <v>520</v>
      </c>
      <c r="E184" s="140">
        <v>0</v>
      </c>
      <c r="F184" s="37">
        <v>1</v>
      </c>
      <c r="G184" s="61">
        <v>1</v>
      </c>
      <c r="H184" s="110" t="s">
        <v>521</v>
      </c>
      <c r="I184" s="83" t="s">
        <v>518</v>
      </c>
      <c r="J184" s="8"/>
      <c r="K184" s="8"/>
      <c r="L184" s="8"/>
      <c r="M184" s="8"/>
      <c r="N184" s="8"/>
      <c r="O184" s="8"/>
      <c r="P184" s="8"/>
      <c r="Q184" s="8"/>
      <c r="R184" s="8"/>
      <c r="S184" s="8"/>
      <c r="T184" s="8"/>
      <c r="U184" s="8"/>
      <c r="V184" s="8"/>
      <c r="W184" s="8"/>
      <c r="X184" s="8"/>
      <c r="Y184" s="8"/>
      <c r="Z184" s="8"/>
      <c r="AA184" s="8"/>
    </row>
    <row r="185" spans="1:27" s="108" customFormat="1" ht="174.75" customHeight="1">
      <c r="A185" s="132"/>
      <c r="B185" s="128"/>
      <c r="C185" s="25" t="s">
        <v>522</v>
      </c>
      <c r="D185" s="25" t="s">
        <v>523</v>
      </c>
      <c r="E185" s="36">
        <v>0</v>
      </c>
      <c r="F185" s="37">
        <v>0.9</v>
      </c>
      <c r="G185" s="141">
        <v>0.925</v>
      </c>
      <c r="H185" s="25" t="s">
        <v>524</v>
      </c>
      <c r="I185" s="49" t="s">
        <v>518</v>
      </c>
      <c r="J185" s="8"/>
      <c r="K185" s="8"/>
      <c r="L185" s="8"/>
      <c r="M185" s="8"/>
      <c r="N185" s="8"/>
      <c r="O185" s="8"/>
      <c r="P185" s="8"/>
      <c r="Q185" s="8"/>
      <c r="R185" s="8"/>
      <c r="S185" s="8"/>
      <c r="T185" s="8"/>
      <c r="U185" s="8"/>
      <c r="V185" s="8"/>
      <c r="W185" s="8"/>
      <c r="X185" s="8"/>
      <c r="Y185" s="8"/>
      <c r="Z185" s="8"/>
      <c r="AA185" s="8"/>
    </row>
    <row r="186" spans="1:27" s="108" customFormat="1" ht="72.75" customHeight="1">
      <c r="A186" s="132"/>
      <c r="B186" s="50"/>
      <c r="C186" s="25" t="s">
        <v>525</v>
      </c>
      <c r="D186" s="25" t="s">
        <v>526</v>
      </c>
      <c r="E186" s="36">
        <v>0</v>
      </c>
      <c r="F186" s="37">
        <v>0.9</v>
      </c>
      <c r="G186" s="37">
        <v>1</v>
      </c>
      <c r="H186" s="25" t="s">
        <v>527</v>
      </c>
      <c r="I186" s="49" t="s">
        <v>518</v>
      </c>
      <c r="J186" s="8"/>
      <c r="K186" s="8"/>
      <c r="L186" s="8"/>
      <c r="M186" s="8"/>
      <c r="N186" s="8"/>
      <c r="O186" s="8"/>
      <c r="P186" s="8"/>
      <c r="Q186" s="8"/>
      <c r="R186" s="8"/>
      <c r="S186" s="8"/>
      <c r="T186" s="8"/>
      <c r="U186" s="8"/>
      <c r="V186" s="8"/>
      <c r="W186" s="8"/>
      <c r="X186" s="8"/>
      <c r="Y186" s="8"/>
      <c r="Z186" s="8"/>
      <c r="AA186" s="8"/>
    </row>
    <row r="187" spans="1:27" s="108" customFormat="1" ht="48.75" customHeight="1">
      <c r="A187" s="132"/>
      <c r="B187" s="25" t="s">
        <v>170</v>
      </c>
      <c r="C187" s="25" t="s">
        <v>171</v>
      </c>
      <c r="D187" s="25" t="s">
        <v>172</v>
      </c>
      <c r="E187" s="57">
        <v>0.9</v>
      </c>
      <c r="F187" s="37">
        <v>1</v>
      </c>
      <c r="G187" s="37">
        <v>1</v>
      </c>
      <c r="H187" s="25" t="s">
        <v>528</v>
      </c>
      <c r="I187" s="49" t="s">
        <v>518</v>
      </c>
      <c r="J187" s="8"/>
      <c r="K187" s="8"/>
      <c r="L187" s="8"/>
      <c r="M187" s="8"/>
      <c r="N187" s="8"/>
      <c r="O187" s="8"/>
      <c r="P187" s="8"/>
      <c r="Q187" s="8"/>
      <c r="R187" s="8"/>
      <c r="S187" s="8"/>
      <c r="T187" s="8"/>
      <c r="U187" s="8"/>
      <c r="V187" s="8"/>
      <c r="W187" s="8"/>
      <c r="X187" s="8"/>
      <c r="Y187" s="8"/>
      <c r="Z187" s="8"/>
      <c r="AA187" s="8"/>
    </row>
    <row r="188" spans="1:27" s="108" customFormat="1" ht="66" customHeight="1">
      <c r="A188" s="132"/>
      <c r="B188" s="25" t="s">
        <v>94</v>
      </c>
      <c r="C188" s="26" t="s">
        <v>95</v>
      </c>
      <c r="D188" s="25" t="s">
        <v>174</v>
      </c>
      <c r="E188" s="36">
        <v>0</v>
      </c>
      <c r="F188" s="37">
        <v>1</v>
      </c>
      <c r="G188" s="37">
        <v>1</v>
      </c>
      <c r="H188" s="25" t="s">
        <v>175</v>
      </c>
      <c r="I188" s="49" t="s">
        <v>98</v>
      </c>
      <c r="J188" s="8"/>
      <c r="K188" s="8"/>
      <c r="L188" s="8"/>
      <c r="M188" s="8"/>
      <c r="N188" s="8"/>
      <c r="O188" s="8"/>
      <c r="P188" s="8"/>
      <c r="Q188" s="8"/>
      <c r="R188" s="8"/>
      <c r="S188" s="8"/>
      <c r="T188" s="8"/>
      <c r="U188" s="8"/>
      <c r="V188" s="8"/>
      <c r="W188" s="8"/>
      <c r="X188" s="8"/>
      <c r="Y188" s="8"/>
      <c r="Z188" s="8"/>
      <c r="AA188" s="8"/>
    </row>
    <row r="189" spans="1:9" s="58" customFormat="1" ht="30" customHeight="1">
      <c r="A189" s="129" t="s">
        <v>529</v>
      </c>
      <c r="B189" s="130"/>
      <c r="C189" s="130"/>
      <c r="D189" s="130"/>
      <c r="E189" s="130"/>
      <c r="F189" s="130"/>
      <c r="G189" s="130"/>
      <c r="H189" s="130"/>
      <c r="I189" s="131"/>
    </row>
    <row r="190" spans="1:9" s="58" customFormat="1" ht="26.25" customHeight="1">
      <c r="A190" s="18" t="s">
        <v>28</v>
      </c>
      <c r="B190" s="19" t="s">
        <v>10</v>
      </c>
      <c r="C190" s="19" t="s">
        <v>11</v>
      </c>
      <c r="D190" s="19" t="s">
        <v>12</v>
      </c>
      <c r="E190" s="20" t="s">
        <v>13</v>
      </c>
      <c r="F190" s="21"/>
      <c r="G190" s="19" t="s">
        <v>14</v>
      </c>
      <c r="H190" s="19"/>
      <c r="I190" s="32" t="s">
        <v>15</v>
      </c>
    </row>
    <row r="191" spans="1:27" s="108" customFormat="1" ht="36">
      <c r="A191" s="18"/>
      <c r="B191" s="19"/>
      <c r="C191" s="19"/>
      <c r="D191" s="19"/>
      <c r="E191" s="22" t="s">
        <v>16</v>
      </c>
      <c r="F191" s="33" t="s">
        <v>17</v>
      </c>
      <c r="G191" s="23" t="s">
        <v>18</v>
      </c>
      <c r="H191" s="23" t="s">
        <v>19</v>
      </c>
      <c r="I191" s="32"/>
      <c r="J191" s="8"/>
      <c r="K191" s="8"/>
      <c r="L191" s="8"/>
      <c r="M191" s="8"/>
      <c r="N191" s="8"/>
      <c r="O191" s="8"/>
      <c r="P191" s="8"/>
      <c r="Q191" s="8"/>
      <c r="R191" s="8"/>
      <c r="S191" s="8"/>
      <c r="T191" s="8"/>
      <c r="U191" s="8"/>
      <c r="V191" s="8"/>
      <c r="W191" s="8"/>
      <c r="X191" s="8"/>
      <c r="Y191" s="8"/>
      <c r="Z191" s="8"/>
      <c r="AA191" s="8"/>
    </row>
    <row r="192" spans="1:27" s="108" customFormat="1" ht="170.25" customHeight="1">
      <c r="A192" s="31" t="s">
        <v>169</v>
      </c>
      <c r="B192" s="31" t="s">
        <v>530</v>
      </c>
      <c r="C192" s="31" t="s">
        <v>531</v>
      </c>
      <c r="D192" s="26" t="s">
        <v>532</v>
      </c>
      <c r="E192" s="36">
        <v>0</v>
      </c>
      <c r="F192" s="64">
        <v>100</v>
      </c>
      <c r="G192" s="45">
        <f>26/26</f>
        <v>1</v>
      </c>
      <c r="H192" s="25" t="s">
        <v>533</v>
      </c>
      <c r="I192" s="142" t="s">
        <v>498</v>
      </c>
      <c r="J192" s="8"/>
      <c r="K192" s="8"/>
      <c r="L192" s="8"/>
      <c r="M192" s="8"/>
      <c r="N192" s="8"/>
      <c r="O192" s="8"/>
      <c r="P192" s="8"/>
      <c r="Q192" s="8"/>
      <c r="R192" s="8"/>
      <c r="S192" s="8"/>
      <c r="T192" s="8"/>
      <c r="U192" s="8"/>
      <c r="V192" s="8"/>
      <c r="W192" s="8"/>
      <c r="X192" s="8"/>
      <c r="Y192" s="8"/>
      <c r="Z192" s="8"/>
      <c r="AA192" s="8"/>
    </row>
    <row r="193" spans="1:27" s="108" customFormat="1" ht="47.25" customHeight="1">
      <c r="A193" s="31"/>
      <c r="B193" s="31"/>
      <c r="C193" s="31"/>
      <c r="D193" s="26" t="s">
        <v>534</v>
      </c>
      <c r="E193" s="57">
        <v>0.9</v>
      </c>
      <c r="F193" s="37">
        <v>1</v>
      </c>
      <c r="G193" s="37">
        <v>1</v>
      </c>
      <c r="H193" s="26" t="s">
        <v>535</v>
      </c>
      <c r="I193" s="142" t="s">
        <v>498</v>
      </c>
      <c r="J193" s="8"/>
      <c r="K193" s="8"/>
      <c r="L193" s="8"/>
      <c r="M193" s="8"/>
      <c r="N193" s="8"/>
      <c r="O193" s="8"/>
      <c r="P193" s="8"/>
      <c r="Q193" s="8"/>
      <c r="R193" s="8"/>
      <c r="S193" s="8"/>
      <c r="T193" s="8"/>
      <c r="U193" s="8"/>
      <c r="V193" s="8"/>
      <c r="W193" s="8"/>
      <c r="X193" s="8"/>
      <c r="Y193" s="8"/>
      <c r="Z193" s="8"/>
      <c r="AA193" s="8"/>
    </row>
    <row r="194" spans="1:27" s="108" customFormat="1" ht="47.25" customHeight="1">
      <c r="A194" s="31"/>
      <c r="B194" s="25" t="s">
        <v>170</v>
      </c>
      <c r="C194" s="26" t="s">
        <v>536</v>
      </c>
      <c r="D194" s="26" t="s">
        <v>172</v>
      </c>
      <c r="E194" s="57">
        <v>0.9</v>
      </c>
      <c r="F194" s="27">
        <v>1</v>
      </c>
      <c r="G194" s="37">
        <v>1</v>
      </c>
      <c r="H194" s="26" t="s">
        <v>537</v>
      </c>
      <c r="I194" s="143" t="s">
        <v>498</v>
      </c>
      <c r="J194" s="8"/>
      <c r="K194" s="8"/>
      <c r="L194" s="8"/>
      <c r="M194" s="8"/>
      <c r="N194" s="8"/>
      <c r="O194" s="8"/>
      <c r="P194" s="8"/>
      <c r="Q194" s="8"/>
      <c r="R194" s="8"/>
      <c r="S194" s="8"/>
      <c r="T194" s="8"/>
      <c r="U194" s="8"/>
      <c r="V194" s="8"/>
      <c r="W194" s="8"/>
      <c r="X194" s="8"/>
      <c r="Y194" s="8"/>
      <c r="Z194" s="8"/>
      <c r="AA194" s="8"/>
    </row>
    <row r="195" spans="1:9" ht="72" customHeight="1">
      <c r="A195" s="31"/>
      <c r="B195" s="25" t="s">
        <v>94</v>
      </c>
      <c r="C195" s="26" t="s">
        <v>95</v>
      </c>
      <c r="D195" s="25" t="s">
        <v>174</v>
      </c>
      <c r="E195" s="36">
        <v>0</v>
      </c>
      <c r="F195" s="37">
        <v>1</v>
      </c>
      <c r="G195" s="37">
        <v>1</v>
      </c>
      <c r="H195" s="25" t="s">
        <v>175</v>
      </c>
      <c r="I195" s="49" t="s">
        <v>98</v>
      </c>
    </row>
    <row r="196" spans="1:9" ht="12">
      <c r="A196" s="144" t="s">
        <v>538</v>
      </c>
      <c r="B196" s="144"/>
      <c r="C196" s="144"/>
      <c r="E196" s="145"/>
      <c r="F196" s="145"/>
      <c r="G196" s="146"/>
      <c r="H196" s="8"/>
      <c r="I196" s="147"/>
    </row>
    <row r="197" spans="1:9" ht="12.75">
      <c r="A197" s="148" t="s">
        <v>539</v>
      </c>
      <c r="B197" s="148"/>
      <c r="G197" s="150"/>
      <c r="H197" s="150"/>
      <c r="I197" s="150"/>
    </row>
    <row r="198" spans="1:9" ht="12.75">
      <c r="A198" s="148" t="s">
        <v>540</v>
      </c>
      <c r="B198" s="148"/>
      <c r="G198" s="151"/>
      <c r="H198" s="152"/>
      <c r="I198" s="153"/>
    </row>
    <row r="199" spans="7:9" ht="12.75">
      <c r="G199" s="151"/>
      <c r="H199" s="152"/>
      <c r="I199" s="154"/>
    </row>
    <row r="200" spans="7:9" ht="12.75">
      <c r="G200" s="151"/>
      <c r="H200" s="155"/>
      <c r="I200" s="156"/>
    </row>
    <row r="201" spans="7:9" ht="12.75">
      <c r="G201" s="157"/>
      <c r="H201" s="152"/>
      <c r="I201" s="156"/>
    </row>
    <row r="202" spans="1:9" ht="12">
      <c r="A202" s="158"/>
      <c r="B202" s="158"/>
      <c r="C202" s="159"/>
      <c r="D202" s="159"/>
      <c r="E202" s="160"/>
      <c r="H202" s="161"/>
      <c r="I202" s="8"/>
    </row>
    <row r="203" spans="1:9" ht="15">
      <c r="A203" s="162" t="s">
        <v>541</v>
      </c>
      <c r="B203" s="162"/>
      <c r="C203" s="163"/>
      <c r="D203" s="163"/>
      <c r="E203" s="163"/>
      <c r="H203" s="161"/>
      <c r="I203" s="8"/>
    </row>
    <row r="204" spans="1:9" ht="14.25">
      <c r="A204" s="164" t="s">
        <v>542</v>
      </c>
      <c r="B204" s="164"/>
      <c r="C204" s="165"/>
      <c r="D204" s="165"/>
      <c r="E204" s="165"/>
      <c r="H204" s="161"/>
      <c r="I204" s="8"/>
    </row>
    <row r="205" spans="7:9" ht="12.75">
      <c r="G205" s="151"/>
      <c r="H205" s="166"/>
      <c r="I205" s="167"/>
    </row>
  </sheetData>
  <sheetProtection/>
  <mergeCells count="184">
    <mergeCell ref="A202:B202"/>
    <mergeCell ref="A203:B203"/>
    <mergeCell ref="A204:B204"/>
    <mergeCell ref="I190:I191"/>
    <mergeCell ref="A192:A195"/>
    <mergeCell ref="B192:B193"/>
    <mergeCell ref="C192:C193"/>
    <mergeCell ref="A197:B197"/>
    <mergeCell ref="A198:B198"/>
    <mergeCell ref="I181:I182"/>
    <mergeCell ref="A183:A188"/>
    <mergeCell ref="B183:B186"/>
    <mergeCell ref="A189:I189"/>
    <mergeCell ref="A190:A191"/>
    <mergeCell ref="B190:B191"/>
    <mergeCell ref="C190:C191"/>
    <mergeCell ref="D190:D191"/>
    <mergeCell ref="E190:F190"/>
    <mergeCell ref="G190:H190"/>
    <mergeCell ref="I171:I172"/>
    <mergeCell ref="A173:A179"/>
    <mergeCell ref="B177:B178"/>
    <mergeCell ref="A180:I180"/>
    <mergeCell ref="A181:A182"/>
    <mergeCell ref="B181:B182"/>
    <mergeCell ref="C181:C182"/>
    <mergeCell ref="D181:D182"/>
    <mergeCell ref="E181:F181"/>
    <mergeCell ref="G181:H181"/>
    <mergeCell ref="A171:A172"/>
    <mergeCell ref="B171:B172"/>
    <mergeCell ref="C171:C172"/>
    <mergeCell ref="D171:D172"/>
    <mergeCell ref="E171:F171"/>
    <mergeCell ref="G171:H171"/>
    <mergeCell ref="G160:H160"/>
    <mergeCell ref="I160:I161"/>
    <mergeCell ref="A162:A169"/>
    <mergeCell ref="B162:B163"/>
    <mergeCell ref="B165:B167"/>
    <mergeCell ref="A170:I170"/>
    <mergeCell ref="B153:B154"/>
    <mergeCell ref="C153:C154"/>
    <mergeCell ref="B155:B156"/>
    <mergeCell ref="C155:C156"/>
    <mergeCell ref="A159:I159"/>
    <mergeCell ref="A160:A161"/>
    <mergeCell ref="B160:B161"/>
    <mergeCell ref="C160:C161"/>
    <mergeCell ref="D160:D161"/>
    <mergeCell ref="E160:F160"/>
    <mergeCell ref="A145:I145"/>
    <mergeCell ref="A146:A147"/>
    <mergeCell ref="B146:B147"/>
    <mergeCell ref="C146:C147"/>
    <mergeCell ref="D146:D147"/>
    <mergeCell ref="E146:F146"/>
    <mergeCell ref="G146:H146"/>
    <mergeCell ref="I146:I147"/>
    <mergeCell ref="I129:I130"/>
    <mergeCell ref="A131:A135"/>
    <mergeCell ref="B132:B133"/>
    <mergeCell ref="B135:B139"/>
    <mergeCell ref="A136:A144"/>
    <mergeCell ref="C136:C139"/>
    <mergeCell ref="B140:B141"/>
    <mergeCell ref="A129:A130"/>
    <mergeCell ref="B129:B130"/>
    <mergeCell ref="C129:C130"/>
    <mergeCell ref="D129:D130"/>
    <mergeCell ref="E129:F129"/>
    <mergeCell ref="G129:H129"/>
    <mergeCell ref="I117:I118"/>
    <mergeCell ref="A119:A126"/>
    <mergeCell ref="B119:B124"/>
    <mergeCell ref="C119:C123"/>
    <mergeCell ref="A127:I127"/>
    <mergeCell ref="A128:I128"/>
    <mergeCell ref="A107:A114"/>
    <mergeCell ref="B107:B108"/>
    <mergeCell ref="A115:I115"/>
    <mergeCell ref="A116:I116"/>
    <mergeCell ref="A117:A118"/>
    <mergeCell ref="B117:B118"/>
    <mergeCell ref="C117:C118"/>
    <mergeCell ref="D117:D118"/>
    <mergeCell ref="E117:F117"/>
    <mergeCell ref="G117:H117"/>
    <mergeCell ref="A104:I104"/>
    <mergeCell ref="A105:A106"/>
    <mergeCell ref="B105:B106"/>
    <mergeCell ref="C105:C106"/>
    <mergeCell ref="D105:D106"/>
    <mergeCell ref="E105:F105"/>
    <mergeCell ref="G105:H105"/>
    <mergeCell ref="I105:I106"/>
    <mergeCell ref="G89:H89"/>
    <mergeCell ref="I89:I90"/>
    <mergeCell ref="A91:A102"/>
    <mergeCell ref="B91:B93"/>
    <mergeCell ref="C91:C93"/>
    <mergeCell ref="A103:I103"/>
    <mergeCell ref="A77:A86"/>
    <mergeCell ref="B77:B82"/>
    <mergeCell ref="C78:C82"/>
    <mergeCell ref="A87:I87"/>
    <mergeCell ref="A88:I88"/>
    <mergeCell ref="A89:A90"/>
    <mergeCell ref="B89:B90"/>
    <mergeCell ref="C89:C90"/>
    <mergeCell ref="D89:D90"/>
    <mergeCell ref="E89:F89"/>
    <mergeCell ref="A73:I73"/>
    <mergeCell ref="A75:A76"/>
    <mergeCell ref="B75:B76"/>
    <mergeCell ref="C75:C76"/>
    <mergeCell ref="D75:D76"/>
    <mergeCell ref="E75:F75"/>
    <mergeCell ref="G75:H75"/>
    <mergeCell ref="I75:I76"/>
    <mergeCell ref="G56:H56"/>
    <mergeCell ref="I56:I57"/>
    <mergeCell ref="A58:A61"/>
    <mergeCell ref="B58:B61"/>
    <mergeCell ref="A62:A71"/>
    <mergeCell ref="A72:I72"/>
    <mergeCell ref="C46:C47"/>
    <mergeCell ref="A50:A51"/>
    <mergeCell ref="A52:A53"/>
    <mergeCell ref="A54:I54"/>
    <mergeCell ref="A55:I55"/>
    <mergeCell ref="A56:A57"/>
    <mergeCell ref="B56:B57"/>
    <mergeCell ref="C56:C57"/>
    <mergeCell ref="D56:D57"/>
    <mergeCell ref="E56:F56"/>
    <mergeCell ref="A36:A37"/>
    <mergeCell ref="A38:A41"/>
    <mergeCell ref="B40:B41"/>
    <mergeCell ref="A42:A45"/>
    <mergeCell ref="B44:B45"/>
    <mergeCell ref="A46:A49"/>
    <mergeCell ref="B46:B49"/>
    <mergeCell ref="A33:I33"/>
    <mergeCell ref="A34:A35"/>
    <mergeCell ref="B34:B35"/>
    <mergeCell ref="C34:C35"/>
    <mergeCell ref="D34:D35"/>
    <mergeCell ref="E34:F34"/>
    <mergeCell ref="G34:H34"/>
    <mergeCell ref="I34:I35"/>
    <mergeCell ref="A15:A31"/>
    <mergeCell ref="B18:B22"/>
    <mergeCell ref="C18:C20"/>
    <mergeCell ref="B23:B26"/>
    <mergeCell ref="B27:B30"/>
    <mergeCell ref="A32:I32"/>
    <mergeCell ref="I8:I9"/>
    <mergeCell ref="A11:I11"/>
    <mergeCell ref="A12:I12"/>
    <mergeCell ref="A13:A14"/>
    <mergeCell ref="B13:B14"/>
    <mergeCell ref="C13:C14"/>
    <mergeCell ref="D13:D14"/>
    <mergeCell ref="E13:F13"/>
    <mergeCell ref="G13:H13"/>
    <mergeCell ref="I13:I14"/>
    <mergeCell ref="A4:I4"/>
    <mergeCell ref="A5:I5"/>
    <mergeCell ref="A6:I6"/>
    <mergeCell ref="A7:I7"/>
    <mergeCell ref="A8:A9"/>
    <mergeCell ref="B8:B9"/>
    <mergeCell ref="C8:C9"/>
    <mergeCell ref="D8:D9"/>
    <mergeCell ref="E8:F8"/>
    <mergeCell ref="G8:H8"/>
    <mergeCell ref="A1:B3"/>
    <mergeCell ref="C1:E1"/>
    <mergeCell ref="F1:I1"/>
    <mergeCell ref="C2:E2"/>
    <mergeCell ref="F2:I2"/>
    <mergeCell ref="C3:E3"/>
    <mergeCell ref="F3:I3"/>
  </mergeCells>
  <printOptions/>
  <pageMargins left="0.2" right="0.2" top="0.25" bottom="0.25" header="0.3" footer="0.3"/>
  <pageSetup horizontalDpi="600" verticalDpi="600" orientation="landscape" paperSize="121" scale="70" r:id="rId2"/>
  <rowBreaks count="10" manualBreakCount="10">
    <brk id="10" max="255" man="1"/>
    <brk id="31" max="255" man="1"/>
    <brk id="53" max="255" man="1"/>
    <brk id="71" max="255" man="1"/>
    <brk id="102" max="255" man="1"/>
    <brk id="114" max="255" man="1"/>
    <brk id="126" max="255" man="1"/>
    <brk id="144" max="255" man="1"/>
    <brk id="158" max="255" man="1"/>
    <brk id="18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Ines Boton Macana</dc:creator>
  <cp:keywords/>
  <dc:description/>
  <cp:lastModifiedBy>Maria Ines Boton Macana</cp:lastModifiedBy>
  <dcterms:created xsi:type="dcterms:W3CDTF">2019-01-30T22:13:35Z</dcterms:created>
  <dcterms:modified xsi:type="dcterms:W3CDTF">2019-01-30T22:14:19Z</dcterms:modified>
  <cp:category/>
  <cp:version/>
  <cp:contentType/>
  <cp:contentStatus/>
</cp:coreProperties>
</file>